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 ELECTIONS\00 District Based Elections 2019\00 Website\"/>
    </mc:Choice>
  </mc:AlternateContent>
  <bookViews>
    <workbookView xWindow="0" yWindow="0" windowWidth="19200" windowHeight="7350" activeTab="2"/>
  </bookViews>
  <sheets>
    <sheet name="Instrucciones" sheetId="4" r:id="rId1"/>
    <sheet name="Asignaciones" sheetId="1" r:id="rId2"/>
    <sheet name="Resultados" sheetId="2" r:id="rId3"/>
  </sheets>
  <definedNames>
    <definedName name="Pop_Units">Asignaciones!$B$5:$H$5</definedName>
    <definedName name="_xlnm.Print_Area" localSheetId="1">Asignaciones!$B$4:$T$97</definedName>
    <definedName name="_xlnm.Print_Titles" localSheetId="1">Asignaciones!$5:$5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7" i="1" l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G26" i="2" l="1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C99" i="1"/>
  <c r="I8" i="2" s="1"/>
  <c r="D99" i="1"/>
  <c r="E99" i="1"/>
  <c r="F99" i="1"/>
  <c r="G99" i="1"/>
  <c r="H99" i="1"/>
  <c r="I99" i="1"/>
  <c r="J99" i="1"/>
  <c r="K99" i="1"/>
  <c r="L99" i="1"/>
  <c r="M99" i="1"/>
  <c r="N99" i="1"/>
  <c r="O99" i="1"/>
  <c r="Q99" i="1"/>
  <c r="R99" i="1"/>
  <c r="S99" i="1"/>
  <c r="H26" i="2" l="1"/>
  <c r="P99" i="1"/>
  <c r="H16" i="2"/>
  <c r="T99" i="1"/>
  <c r="H19" i="2"/>
  <c r="H17" i="2"/>
  <c r="H22" i="2"/>
  <c r="H20" i="2"/>
  <c r="H13" i="2"/>
  <c r="H25" i="2"/>
  <c r="H11" i="2"/>
  <c r="H23" i="2"/>
  <c r="H8" i="2"/>
  <c r="H18" i="2"/>
  <c r="H21" i="2"/>
  <c r="H14" i="2"/>
  <c r="H12" i="2"/>
  <c r="H10" i="2"/>
  <c r="H15" i="2"/>
  <c r="H24" i="2"/>
  <c r="N2" i="1" l="1"/>
  <c r="N7" i="2"/>
  <c r="N21" i="2" l="1"/>
  <c r="N18" i="2"/>
  <c r="N17" i="2"/>
  <c r="N25" i="2"/>
  <c r="N16" i="2"/>
  <c r="N24" i="2"/>
  <c r="N15" i="2"/>
  <c r="N12" i="2"/>
  <c r="N20" i="2"/>
  <c r="N22" i="2"/>
  <c r="N26" i="2"/>
  <c r="N10" i="2"/>
  <c r="N13" i="2"/>
  <c r="N11" i="2"/>
  <c r="L7" i="2" l="1"/>
  <c r="M7" i="2"/>
  <c r="H2" i="1" l="1"/>
  <c r="K2" i="1"/>
  <c r="M22" i="2"/>
  <c r="L16" i="2"/>
  <c r="L18" i="2"/>
  <c r="L15" i="2"/>
  <c r="L22" i="2"/>
  <c r="L26" i="2"/>
  <c r="M18" i="2"/>
  <c r="M15" i="2"/>
  <c r="M26" i="2"/>
  <c r="L20" i="2"/>
  <c r="M17" i="2"/>
  <c r="L17" i="2"/>
  <c r="L21" i="2"/>
  <c r="L25" i="2"/>
  <c r="M21" i="2"/>
  <c r="M20" i="2"/>
  <c r="M24" i="2"/>
  <c r="M16" i="2"/>
  <c r="M25" i="2"/>
  <c r="L24" i="2"/>
  <c r="M13" i="2"/>
  <c r="L10" i="2"/>
  <c r="M10" i="2"/>
  <c r="M12" i="2"/>
  <c r="L12" i="2"/>
  <c r="L13" i="2"/>
  <c r="L11" i="2"/>
  <c r="M11" i="2"/>
  <c r="G9" i="2"/>
  <c r="N9" i="2" l="1"/>
  <c r="O2" i="1"/>
  <c r="E9" i="2"/>
  <c r="F9" i="2"/>
  <c r="K7" i="2"/>
  <c r="J7" i="2"/>
  <c r="M9" i="2" l="1"/>
  <c r="L2" i="1"/>
  <c r="L9" i="2"/>
  <c r="I2" i="1"/>
  <c r="P17" i="2"/>
  <c r="J17" i="2" l="1"/>
  <c r="K12" i="2"/>
  <c r="J12" i="2"/>
  <c r="K17" i="2"/>
  <c r="P22" i="2"/>
  <c r="P26" i="2"/>
  <c r="P25" i="2"/>
  <c r="P24" i="2"/>
  <c r="P18" i="2"/>
  <c r="P16" i="2"/>
  <c r="P15" i="2"/>
  <c r="P10" i="2" l="1"/>
  <c r="P12" i="2"/>
  <c r="K10" i="2"/>
  <c r="J10" i="2"/>
  <c r="P20" i="2"/>
  <c r="P21" i="2"/>
  <c r="K16" i="2"/>
  <c r="J20" i="2"/>
  <c r="K11" i="2"/>
  <c r="K20" i="2"/>
  <c r="J15" i="2"/>
  <c r="J13" i="2"/>
  <c r="J18" i="2"/>
  <c r="J11" i="2"/>
  <c r="J16" i="2"/>
  <c r="J25" i="2"/>
  <c r="J24" i="2"/>
  <c r="K18" i="2"/>
  <c r="J21" i="2"/>
  <c r="K22" i="2"/>
  <c r="B2" i="1"/>
  <c r="K13" i="2"/>
  <c r="J22" i="2"/>
  <c r="E2" i="1"/>
  <c r="K26" i="2"/>
  <c r="K21" i="2"/>
  <c r="P11" i="2"/>
  <c r="P13" i="2"/>
  <c r="K25" i="2"/>
  <c r="K24" i="2"/>
  <c r="J26" i="2"/>
  <c r="K15" i="2"/>
  <c r="O10" i="2" l="1"/>
  <c r="O12" i="2"/>
  <c r="O17" i="2"/>
  <c r="O18" i="2"/>
  <c r="O22" i="2"/>
  <c r="O13" i="2"/>
  <c r="O16" i="2"/>
  <c r="C9" i="2"/>
  <c r="D9" i="2"/>
  <c r="O21" i="2"/>
  <c r="O24" i="2"/>
  <c r="O15" i="2"/>
  <c r="O26" i="2"/>
  <c r="O20" i="2"/>
  <c r="O11" i="2"/>
  <c r="O25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<sst xmlns="http://schemas.openxmlformats.org/spreadsheetml/2006/main" count="81" uniqueCount="58">
  <si>
    <t>NH Wht</t>
  </si>
  <si>
    <t>Total</t>
  </si>
  <si>
    <t>Tot. Pop.</t>
  </si>
  <si>
    <t>Total CVAP</t>
  </si>
  <si>
    <t>NH Asn</t>
  </si>
  <si>
    <t>Asian-American</t>
  </si>
  <si>
    <t>Hisp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</si>
  <si>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</si>
  <si>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</si>
  <si>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</si>
  <si>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</si>
  <si>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</si>
  <si>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</si>
  <si>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Counts</t>
  </si>
  <si>
    <t>Total Reg.</t>
  </si>
  <si>
    <t>Total Voters</t>
  </si>
  <si>
    <t>Latino</t>
  </si>
  <si>
    <t>D2:</t>
  </si>
  <si>
    <t>D1:</t>
  </si>
  <si>
    <t>D3:</t>
  </si>
  <si>
    <t>D4:</t>
  </si>
  <si>
    <t>Pop</t>
  </si>
  <si>
    <t>Unit</t>
  </si>
  <si>
    <t>NH Blk</t>
  </si>
  <si>
    <t>D5:</t>
  </si>
  <si>
    <t>Other</t>
  </si>
  <si>
    <t>Instrucciones de Uso</t>
  </si>
  <si>
    <t xml:space="preserve">
Puede utilizar los datos de la hoja de cálculo en la hoja de trabajo "Asignaciones" de dos maneras:</t>
  </si>
  <si>
    <t xml:space="preserve">
1) Úselo como referencia para identificar datos de unidades de población y sume las cifras a mano.</t>
  </si>
  <si>
    <t xml:space="preserve"> - O -</t>
  </si>
  <si>
    <t>2) En la pestaña "Asignaciones" de abajo, ingrese el número del distrito (1, 2, 3, 4 o 5) donde desea asignar</t>
  </si>
  <si>
    <t xml:space="preserve">una unidad de población dada. Luego verifique los resultados de sus tareas en la pestaña de la hoja de trabajo </t>
  </si>
  <si>
    <t>"Resultados", que 
se actualizará automáticamente a medida que realice cada tarea.</t>
  </si>
  <si>
    <t>Nota:</t>
  </si>
  <si>
    <t xml:space="preserve">
Para minimizar la posibilidad de error o cambio accidental de datos, las hojas de cálculo están bloqueadas.</t>
  </si>
  <si>
    <t xml:space="preserve">
Solo puede ingresar datos en las celdas coloreadas con amarillo</t>
  </si>
  <si>
    <t xml:space="preserve">
Sumisión:</t>
  </si>
  <si>
    <t xml:space="preserve">
Cuando esté completo, envíe este archivo por correo electrónico a RohnertPark@NDCresearch.com</t>
  </si>
  <si>
    <t>Distrito (1-5)</t>
  </si>
  <si>
    <t>Populacion Total</t>
  </si>
  <si>
    <t>Populacion de cuidadanos con edad de votar</t>
  </si>
  <si>
    <t>Nov. 2018 Registro</t>
  </si>
  <si>
    <t>Nov. 2018 Votantes</t>
  </si>
  <si>
    <t>otros</t>
  </si>
  <si>
    <t xml:space="preserve">
Referencia rápida: población total y desviación del ideal por distrito</t>
  </si>
  <si>
    <t>Comentarios del remitente sobre el plan:</t>
  </si>
  <si>
    <t>Creo que este mapa tiene sentido porque. . . .</t>
  </si>
  <si>
    <t>s</t>
  </si>
  <si>
    <t>Percentajes</t>
  </si>
  <si>
    <t>no asignado</t>
  </si>
  <si>
    <t>Deviacion de lo ideal</t>
  </si>
  <si>
    <t>Populacion de Ciudadanos con edad de votar</t>
  </si>
  <si>
    <t>Ponga su nombre aqui</t>
  </si>
  <si>
    <t>Sumas por distrito asignado</t>
  </si>
  <si>
    <t>Grupo</t>
  </si>
  <si>
    <t>Categoria</t>
  </si>
  <si>
    <t>Kit de Participacion Publica de la Cuidad de Rohnert Park 2019</t>
  </si>
  <si>
    <t>Populacion Ideal: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</si>
</sst>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6" borderId="0" xfId="0" applyFont="1" applyFill="1" applyAlignment="1">
      <alignment horizontal="center"/>
    </xf>
    <xf numFmtId="0" fontId="3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19" sqref="G19"/>
    </sheetView>
  </sheetViews>
  <sheetFormatPr defaultColWidth="9.09765625" defaultRowHeight="15.5" x14ac:dyDescent="0.35"/>
  <cols>
    <col min="1" max="5" width="9.09765625" style="2"/>
    <col min="6" max="6" width="11.69921875" style="2" customWidth="1"/>
    <col min="7" max="7" width="9.09765625" style="2"/>
    <col min="8" max="8" width="44.69921875" style="2" customWidth="1"/>
    <col min="9" max="9" width="35.8984375" style="2" customWidth="1"/>
    <col min="10" max="16384" width="9.09765625" style="2"/>
  </cols>
  <sheetData>
    <row r="1" spans="1:8" x14ac:dyDescent="0.35">
      <c r="A1" s="1" t="s">
        <v>26</v>
      </c>
    </row>
    <row r="3" spans="1:8" s="92" customFormat="1" x14ac:dyDescent="0.35">
      <c r="A3" s="92" t="s">
        <v>27</v>
      </c>
    </row>
    <row r="5" spans="1:8" s="92" customFormat="1" x14ac:dyDescent="0.35">
      <c r="A5" s="92" t="s">
        <v>28</v>
      </c>
    </row>
    <row r="6" spans="1:8" x14ac:dyDescent="0.35">
      <c r="A6" s="2" t="s">
        <v>29</v>
      </c>
    </row>
    <row r="7" spans="1:8" s="92" customFormat="1" x14ac:dyDescent="0.35">
      <c r="A7" s="92" t="s">
        <v>30</v>
      </c>
    </row>
    <row r="8" spans="1:8" s="92" customFormat="1" x14ac:dyDescent="0.35">
      <c r="A8" s="92" t="s">
        <v>31</v>
      </c>
    </row>
    <row r="9" spans="1:8" s="92" customFormat="1" ht="15.5" customHeight="1" x14ac:dyDescent="0.35">
      <c r="A9" s="93" t="s">
        <v>32</v>
      </c>
      <c r="B9" s="93"/>
      <c r="C9" s="93"/>
      <c r="D9" s="93"/>
      <c r="E9" s="93"/>
      <c r="F9" s="93"/>
      <c r="G9" s="93"/>
      <c r="H9" s="93"/>
    </row>
    <row r="11" spans="1:8" s="91" customFormat="1" x14ac:dyDescent="0.35">
      <c r="A11" s="94" t="s">
        <v>33</v>
      </c>
      <c r="B11" s="92" t="s">
        <v>34</v>
      </c>
      <c r="C11" s="92"/>
      <c r="D11" s="92"/>
      <c r="E11" s="92"/>
      <c r="F11" s="92"/>
      <c r="G11" s="92"/>
      <c r="H11" s="92"/>
    </row>
    <row r="12" spans="1:8" x14ac:dyDescent="0.35">
      <c r="B12" s="92" t="s">
        <v>35</v>
      </c>
      <c r="C12" s="92"/>
      <c r="D12" s="92"/>
      <c r="E12" s="92"/>
      <c r="F12" s="92"/>
      <c r="G12" s="95"/>
      <c r="H12" s="92"/>
    </row>
    <row r="14" spans="1:8" x14ac:dyDescent="0.35">
      <c r="A14" s="96" t="s">
        <v>36</v>
      </c>
    </row>
    <row r="15" spans="1:8" x14ac:dyDescent="0.35">
      <c r="B15" s="92" t="s">
        <v>37</v>
      </c>
      <c r="C15" s="92"/>
      <c r="D15" s="92"/>
      <c r="E15" s="92"/>
      <c r="F15" s="92"/>
      <c r="G15" s="92"/>
      <c r="H15" s="92"/>
    </row>
  </sheetData>
  <sheetProtection algorithmName="SHA-512" hashValue="O10p32wLZ4uRcVGdPLyPQiYgO/HrI8/KK2OYxvqNwg4tXizDD/NtM9aznFJcUwIPsRy4lNIjPvZdDQz4HrxRDg==" saltValue="Vs7oQvR7OP/DIKzpuqHmjg==" spinCount="100000" sheet="1" objects="1" scenarios="1" selectLockedCells="1" selectUnlockedCells="1"/>
  <mergeCells count="1">
    <mergeCell ref="A9:H9"/>
  </mergeCells>
  <phoneticPr fontId="2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7" sqref="A7:A12"/>
    </sheetView>
  </sheetViews>
  <sheetFormatPr defaultColWidth="6.8984375" defaultRowHeight="12" x14ac:dyDescent="0.3"/>
  <cols>
    <col min="1" max="1" width="6.09765625" style="35" bestFit="1" customWidth="1"/>
    <col min="2" max="2" width="5.69921875" style="35" bestFit="1" customWidth="1"/>
    <col min="3" max="5" width="6.296875" style="35" customWidth="1"/>
    <col min="6" max="6" width="6.296875" style="35" bestFit="1" customWidth="1"/>
    <col min="7" max="7" width="6.296875" style="41" customWidth="1"/>
    <col min="8" max="10" width="6.296875" style="35" customWidth="1"/>
    <col min="11" max="11" width="5.3984375" style="35" customWidth="1"/>
    <col min="12" max="12" width="8.59765625" style="41" customWidth="1"/>
    <col min="13" max="20" width="6.296875" style="35" customWidth="1"/>
    <col min="21" max="21" width="6.8984375" style="4"/>
    <col min="22" max="22" width="3.3984375" style="4" bestFit="1" customWidth="1"/>
    <col min="23" max="24" width="6.59765625" style="4" customWidth="1"/>
    <col min="25" max="25" width="3.59765625" style="4" customWidth="1"/>
    <col min="26" max="27" width="6.59765625" style="4" customWidth="1"/>
    <col min="28" max="28" width="3.59765625" style="4" customWidth="1"/>
    <col min="29" max="30" width="6.59765625" style="4" customWidth="1"/>
    <col min="31" max="31" width="3.59765625" style="4" customWidth="1"/>
    <col min="32" max="33" width="6.59765625" style="4" customWidth="1"/>
    <col min="34" max="16384" width="6.8984375" style="4"/>
  </cols>
  <sheetData>
    <row r="1" spans="1:20" ht="12.65" customHeight="1" thickBot="1" x14ac:dyDescent="0.35">
      <c r="A1" s="81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4"/>
      <c r="Q1" s="4"/>
      <c r="R1" s="4"/>
      <c r="S1" s="4"/>
      <c r="T1" s="4"/>
    </row>
    <row r="2" spans="1:20" ht="12.5" thickBot="1" x14ac:dyDescent="0.35">
      <c r="A2" s="38" t="s">
        <v>18</v>
      </c>
      <c r="B2" s="36">
        <f>Resultados!$C$8</f>
        <v>0</v>
      </c>
      <c r="C2" s="36">
        <f>Resultados!$C$9</f>
        <v>-8194</v>
      </c>
      <c r="D2" s="38" t="s">
        <v>17</v>
      </c>
      <c r="E2" s="36">
        <f>Resultados!$D$8</f>
        <v>0</v>
      </c>
      <c r="F2" s="36">
        <f>Resultados!$D$9</f>
        <v>-8194</v>
      </c>
      <c r="G2" s="38" t="s">
        <v>19</v>
      </c>
      <c r="H2" s="36">
        <f>Resultados!$E$8</f>
        <v>0</v>
      </c>
      <c r="I2" s="36">
        <f>Resultados!$E$9</f>
        <v>-8194</v>
      </c>
      <c r="J2" s="38" t="s">
        <v>20</v>
      </c>
      <c r="K2" s="36">
        <f>Resultados!$F$8</f>
        <v>0</v>
      </c>
      <c r="L2" s="37">
        <f>Resultados!$F$9</f>
        <v>-8194</v>
      </c>
      <c r="M2" s="38" t="s">
        <v>24</v>
      </c>
      <c r="N2" s="36">
        <f>Resultados!$G$8</f>
        <v>0</v>
      </c>
      <c r="O2" s="37">
        <f>Resultados!$G$9</f>
        <v>-8194</v>
      </c>
      <c r="P2" s="4"/>
      <c r="Q2" s="4"/>
      <c r="R2" s="4"/>
      <c r="S2" s="4"/>
      <c r="T2" s="4"/>
    </row>
    <row r="3" spans="1:20" x14ac:dyDescent="0.3">
      <c r="G3" s="35"/>
      <c r="L3" s="35"/>
    </row>
    <row r="4" spans="1:20" ht="13.5" customHeight="1" x14ac:dyDescent="0.3">
      <c r="A4" s="50"/>
      <c r="B4" s="61" t="s">
        <v>21</v>
      </c>
      <c r="C4" s="77" t="s">
        <v>39</v>
      </c>
      <c r="D4" s="78"/>
      <c r="E4" s="78"/>
      <c r="F4" s="78"/>
      <c r="G4" s="78"/>
      <c r="H4" s="79" t="s">
        <v>40</v>
      </c>
      <c r="I4" s="78"/>
      <c r="J4" s="78"/>
      <c r="K4" s="78"/>
      <c r="L4" s="78"/>
      <c r="M4" s="78" t="s">
        <v>41</v>
      </c>
      <c r="N4" s="78"/>
      <c r="O4" s="78"/>
      <c r="P4" s="78"/>
      <c r="Q4" s="79" t="s">
        <v>42</v>
      </c>
      <c r="R4" s="78"/>
      <c r="S4" s="78"/>
      <c r="T4" s="80"/>
    </row>
    <row r="5" spans="1:20" s="3" customFormat="1" ht="24" x14ac:dyDescent="0.3">
      <c r="A5" s="57" t="s">
        <v>38</v>
      </c>
      <c r="B5" s="58" t="s">
        <v>22</v>
      </c>
      <c r="C5" s="62" t="s">
        <v>2</v>
      </c>
      <c r="D5" s="63" t="s">
        <v>6</v>
      </c>
      <c r="E5" s="59" t="s">
        <v>0</v>
      </c>
      <c r="F5" s="59" t="s">
        <v>23</v>
      </c>
      <c r="G5" s="64" t="s">
        <v>4</v>
      </c>
      <c r="H5" s="65" t="s">
        <v>7</v>
      </c>
      <c r="I5" s="59" t="s">
        <v>8</v>
      </c>
      <c r="J5" s="59" t="s">
        <v>9</v>
      </c>
      <c r="K5" s="59" t="s">
        <v>23</v>
      </c>
      <c r="L5" s="64" t="s">
        <v>10</v>
      </c>
      <c r="M5" s="59" t="s">
        <v>7</v>
      </c>
      <c r="N5" s="59" t="s">
        <v>11</v>
      </c>
      <c r="O5" s="60" t="s">
        <v>12</v>
      </c>
      <c r="P5" s="60" t="s">
        <v>43</v>
      </c>
      <c r="Q5" s="57" t="s">
        <v>7</v>
      </c>
      <c r="R5" s="60" t="s">
        <v>11</v>
      </c>
      <c r="S5" s="60" t="s">
        <v>12</v>
      </c>
      <c r="T5" s="66" t="s">
        <v>43</v>
      </c>
    </row>
    <row r="6" spans="1:20" x14ac:dyDescent="0.3">
      <c r="A6" s="51"/>
      <c r="B6" s="39">
        <v>1</v>
      </c>
      <c r="C6" s="54">
        <v>749</v>
      </c>
      <c r="D6" s="39">
        <v>77</v>
      </c>
      <c r="E6" s="39">
        <v>593</v>
      </c>
      <c r="F6" s="39">
        <v>15</v>
      </c>
      <c r="G6" s="55">
        <v>37</v>
      </c>
      <c r="H6" s="54">
        <v>546.62534400000004</v>
      </c>
      <c r="I6" s="39">
        <v>83.608061000000006</v>
      </c>
      <c r="J6" s="39">
        <v>439.19793399999998</v>
      </c>
      <c r="K6" s="39">
        <v>5.3333329999999997</v>
      </c>
      <c r="L6" s="55">
        <v>13.986015</v>
      </c>
      <c r="M6" s="39">
        <v>462</v>
      </c>
      <c r="N6" s="39">
        <v>60.902554000000002</v>
      </c>
      <c r="O6" s="40">
        <v>13.171053000000001</v>
      </c>
      <c r="P6" s="40">
        <f>M6-N6-O6</f>
        <v>387.92639299999996</v>
      </c>
      <c r="Q6" s="56">
        <v>347.00657899999999</v>
      </c>
      <c r="R6" s="40">
        <v>39.755834</v>
      </c>
      <c r="S6" s="40">
        <v>7.8519740000000002</v>
      </c>
      <c r="T6" s="52">
        <f>Q6-R6-S6</f>
        <v>299.39877100000001</v>
      </c>
    </row>
    <row r="7" spans="1:20" x14ac:dyDescent="0.3">
      <c r="A7" s="53"/>
      <c r="B7" s="39">
        <v>2</v>
      </c>
      <c r="C7" s="54">
        <v>963</v>
      </c>
      <c r="D7" s="39">
        <v>173</v>
      </c>
      <c r="E7" s="39">
        <v>666</v>
      </c>
      <c r="F7" s="39">
        <v>22</v>
      </c>
      <c r="G7" s="55">
        <v>76</v>
      </c>
      <c r="H7" s="54">
        <v>719.48195699999997</v>
      </c>
      <c r="I7" s="39">
        <v>171.77656899999999</v>
      </c>
      <c r="J7" s="39">
        <v>493.53170999999998</v>
      </c>
      <c r="K7" s="39">
        <v>11.333333</v>
      </c>
      <c r="L7" s="55">
        <v>33.006993999999999</v>
      </c>
      <c r="M7" s="39">
        <v>920</v>
      </c>
      <c r="N7" s="39">
        <v>122.580381</v>
      </c>
      <c r="O7" s="40">
        <v>22.406748</v>
      </c>
      <c r="P7" s="40">
        <f t="shared" ref="P7:P70" si="0">M7-N7-O7</f>
        <v>775.01287100000002</v>
      </c>
      <c r="Q7" s="56">
        <v>687.37299900000005</v>
      </c>
      <c r="R7" s="40">
        <v>81.981937000000002</v>
      </c>
      <c r="S7" s="40">
        <v>13.04189</v>
      </c>
      <c r="T7" s="52">
        <f t="shared" ref="T7:T70" si="1">Q7-R7-S7</f>
        <v>592.34917200000007</v>
      </c>
    </row>
    <row r="8" spans="1:20" x14ac:dyDescent="0.3">
      <c r="A8" s="53"/>
      <c r="B8" s="39">
        <v>3</v>
      </c>
      <c r="C8" s="54">
        <v>720</v>
      </c>
      <c r="D8" s="39">
        <v>117</v>
      </c>
      <c r="E8" s="39">
        <v>520</v>
      </c>
      <c r="F8" s="39">
        <v>5</v>
      </c>
      <c r="G8" s="55">
        <v>63</v>
      </c>
      <c r="H8" s="54">
        <v>541.88581999999997</v>
      </c>
      <c r="I8" s="39">
        <v>129.212458</v>
      </c>
      <c r="J8" s="39">
        <v>375.80854799999997</v>
      </c>
      <c r="K8" s="39">
        <v>2.6666669999999999</v>
      </c>
      <c r="L8" s="55">
        <v>28.531468</v>
      </c>
      <c r="M8" s="39">
        <v>424</v>
      </c>
      <c r="N8" s="39">
        <v>55.893253000000001</v>
      </c>
      <c r="O8" s="40">
        <v>12.087719</v>
      </c>
      <c r="P8" s="40">
        <f t="shared" si="0"/>
        <v>356.01902799999999</v>
      </c>
      <c r="Q8" s="56">
        <v>318.46491200000003</v>
      </c>
      <c r="R8" s="40">
        <v>36.485874000000003</v>
      </c>
      <c r="S8" s="40">
        <v>7.2061400000000004</v>
      </c>
      <c r="T8" s="52">
        <f t="shared" si="1"/>
        <v>274.772898</v>
      </c>
    </row>
    <row r="9" spans="1:20" x14ac:dyDescent="0.3">
      <c r="A9" s="53"/>
      <c r="B9" s="39">
        <v>4</v>
      </c>
      <c r="C9" s="54">
        <v>408</v>
      </c>
      <c r="D9" s="39">
        <v>55</v>
      </c>
      <c r="E9" s="39">
        <v>286</v>
      </c>
      <c r="F9" s="39">
        <v>8</v>
      </c>
      <c r="G9" s="55">
        <v>52</v>
      </c>
      <c r="H9" s="54">
        <v>306.09801299999998</v>
      </c>
      <c r="I9" s="39">
        <v>41.904764</v>
      </c>
      <c r="J9" s="39">
        <v>231.64943700000001</v>
      </c>
      <c r="K9" s="39">
        <v>3.444445</v>
      </c>
      <c r="L9" s="55">
        <v>26.911866</v>
      </c>
      <c r="M9" s="39">
        <v>274</v>
      </c>
      <c r="N9" s="39">
        <v>35.866647999999998</v>
      </c>
      <c r="O9" s="40">
        <v>8.108784</v>
      </c>
      <c r="P9" s="40">
        <f t="shared" si="0"/>
        <v>230.02456799999999</v>
      </c>
      <c r="Q9" s="56">
        <v>205.39796999999999</v>
      </c>
      <c r="R9" s="40">
        <v>23.324909999999999</v>
      </c>
      <c r="S9" s="40">
        <v>5.259125</v>
      </c>
      <c r="T9" s="52">
        <f t="shared" si="1"/>
        <v>176.81393499999999</v>
      </c>
    </row>
    <row r="10" spans="1:20" x14ac:dyDescent="0.3">
      <c r="A10" s="51"/>
      <c r="B10" s="39">
        <v>5</v>
      </c>
      <c r="C10" s="54">
        <v>384</v>
      </c>
      <c r="D10" s="39">
        <v>39</v>
      </c>
      <c r="E10" s="39">
        <v>305</v>
      </c>
      <c r="F10" s="39">
        <v>8</v>
      </c>
      <c r="G10" s="55">
        <v>24</v>
      </c>
      <c r="H10" s="54">
        <v>333.702494</v>
      </c>
      <c r="I10" s="39">
        <v>41.538462000000003</v>
      </c>
      <c r="J10" s="39">
        <v>257.60384800000003</v>
      </c>
      <c r="K10" s="39">
        <v>3.3333330000000001</v>
      </c>
      <c r="L10" s="55">
        <v>18.101852000000001</v>
      </c>
      <c r="M10" s="39">
        <v>255</v>
      </c>
      <c r="N10" s="39">
        <v>33.615046</v>
      </c>
      <c r="O10" s="40">
        <v>7.2697370000000001</v>
      </c>
      <c r="P10" s="40">
        <f t="shared" si="0"/>
        <v>214.115217</v>
      </c>
      <c r="Q10" s="56">
        <v>191.529605</v>
      </c>
      <c r="R10" s="40">
        <v>21.943155000000001</v>
      </c>
      <c r="S10" s="40">
        <v>4.333882</v>
      </c>
      <c r="T10" s="52">
        <f t="shared" si="1"/>
        <v>165.25256800000002</v>
      </c>
    </row>
    <row r="11" spans="1:20" x14ac:dyDescent="0.3">
      <c r="A11" s="53"/>
      <c r="B11" s="39">
        <v>6</v>
      </c>
      <c r="C11" s="54">
        <v>1153</v>
      </c>
      <c r="D11" s="39">
        <v>216</v>
      </c>
      <c r="E11" s="39">
        <v>787</v>
      </c>
      <c r="F11" s="39">
        <v>23</v>
      </c>
      <c r="G11" s="55">
        <v>91</v>
      </c>
      <c r="H11" s="54">
        <v>950.63428099999999</v>
      </c>
      <c r="I11" s="39">
        <v>200.81044700000001</v>
      </c>
      <c r="J11" s="39">
        <v>654.16410299999995</v>
      </c>
      <c r="K11" s="39">
        <v>11.666667</v>
      </c>
      <c r="L11" s="55">
        <v>54.305554000000001</v>
      </c>
      <c r="M11" s="39">
        <v>594</v>
      </c>
      <c r="N11" s="39">
        <v>80.565636999999995</v>
      </c>
      <c r="O11" s="40">
        <v>10.297177</v>
      </c>
      <c r="P11" s="40">
        <f t="shared" si="0"/>
        <v>503.13718599999999</v>
      </c>
      <c r="Q11" s="56">
        <v>439.83655299999998</v>
      </c>
      <c r="R11" s="40">
        <v>56.002943000000002</v>
      </c>
      <c r="S11" s="40">
        <v>5.5898960000000004</v>
      </c>
      <c r="T11" s="52">
        <f t="shared" si="1"/>
        <v>378.24371399999995</v>
      </c>
    </row>
    <row r="12" spans="1:20" x14ac:dyDescent="0.3">
      <c r="A12" s="53"/>
      <c r="B12" s="39">
        <v>7</v>
      </c>
      <c r="C12" s="54">
        <v>547</v>
      </c>
      <c r="D12" s="39">
        <v>107</v>
      </c>
      <c r="E12" s="39">
        <v>382</v>
      </c>
      <c r="F12" s="39">
        <v>17</v>
      </c>
      <c r="G12" s="55">
        <v>23</v>
      </c>
      <c r="H12" s="54">
        <v>387.99449299999998</v>
      </c>
      <c r="I12" s="39">
        <v>45.790306000000001</v>
      </c>
      <c r="J12" s="39">
        <v>311.58144900000002</v>
      </c>
      <c r="K12" s="39">
        <v>16.520467</v>
      </c>
      <c r="L12" s="55">
        <v>9.375</v>
      </c>
      <c r="M12" s="39">
        <v>303</v>
      </c>
      <c r="N12" s="39">
        <v>40.39622</v>
      </c>
      <c r="O12" s="40">
        <v>6.9597699999999998</v>
      </c>
      <c r="P12" s="40">
        <f t="shared" si="0"/>
        <v>255.64401000000004</v>
      </c>
      <c r="Q12" s="56">
        <v>225.449996</v>
      </c>
      <c r="R12" s="40">
        <v>27.283083000000001</v>
      </c>
      <c r="S12" s="40">
        <v>4.3230899999999997</v>
      </c>
      <c r="T12" s="52">
        <f t="shared" si="1"/>
        <v>193.84382299999999</v>
      </c>
    </row>
    <row r="13" spans="1:20" x14ac:dyDescent="0.3">
      <c r="A13" s="53"/>
      <c r="B13" s="39">
        <v>8</v>
      </c>
      <c r="C13" s="54">
        <v>320</v>
      </c>
      <c r="D13" s="39">
        <v>28</v>
      </c>
      <c r="E13" s="39">
        <v>256</v>
      </c>
      <c r="F13" s="39">
        <v>5</v>
      </c>
      <c r="G13" s="55">
        <v>24</v>
      </c>
      <c r="H13" s="54">
        <v>247.80193</v>
      </c>
      <c r="I13" s="39">
        <v>13.846154</v>
      </c>
      <c r="J13" s="39">
        <v>222.14673999999999</v>
      </c>
      <c r="K13" s="39">
        <v>2.7777780000000001</v>
      </c>
      <c r="L13" s="55">
        <v>7.03125</v>
      </c>
      <c r="M13" s="39">
        <v>208</v>
      </c>
      <c r="N13" s="39">
        <v>27.107887000000002</v>
      </c>
      <c r="O13" s="40">
        <v>6.2958309999999997</v>
      </c>
      <c r="P13" s="40">
        <f t="shared" si="0"/>
        <v>174.596282</v>
      </c>
      <c r="Q13" s="56">
        <v>155.73272399999999</v>
      </c>
      <c r="R13" s="40">
        <v>17.587067999999999</v>
      </c>
      <c r="S13" s="40">
        <v>4.2764129999999998</v>
      </c>
      <c r="T13" s="52">
        <f t="shared" si="1"/>
        <v>133.86924300000001</v>
      </c>
    </row>
    <row r="14" spans="1:20" x14ac:dyDescent="0.3">
      <c r="A14" s="51"/>
      <c r="B14" s="39">
        <v>9</v>
      </c>
      <c r="C14" s="54">
        <v>270</v>
      </c>
      <c r="D14" s="39">
        <v>19</v>
      </c>
      <c r="E14" s="39">
        <v>223</v>
      </c>
      <c r="F14" s="39">
        <v>1</v>
      </c>
      <c r="G14" s="55">
        <v>14</v>
      </c>
      <c r="H14" s="54">
        <v>217.21060800000001</v>
      </c>
      <c r="I14" s="39">
        <v>6.9230770000000001</v>
      </c>
      <c r="J14" s="39">
        <v>198.70924500000001</v>
      </c>
      <c r="K14" s="39">
        <v>0.55555600000000005</v>
      </c>
      <c r="L14" s="55">
        <v>3.75</v>
      </c>
      <c r="M14" s="39">
        <v>168</v>
      </c>
      <c r="N14" s="39">
        <v>21.894832000000001</v>
      </c>
      <c r="O14" s="40">
        <v>5.0850939999999998</v>
      </c>
      <c r="P14" s="40">
        <f t="shared" si="0"/>
        <v>141.02007399999999</v>
      </c>
      <c r="Q14" s="56">
        <v>125.78412299999999</v>
      </c>
      <c r="R14" s="40">
        <v>14.204940000000001</v>
      </c>
      <c r="S14" s="40">
        <v>3.4540259999999998</v>
      </c>
      <c r="T14" s="52">
        <f t="shared" si="1"/>
        <v>108.125157</v>
      </c>
    </row>
    <row r="15" spans="1:20" x14ac:dyDescent="0.3">
      <c r="A15" s="53"/>
      <c r="B15" s="39">
        <v>10</v>
      </c>
      <c r="C15" s="54">
        <v>636</v>
      </c>
      <c r="D15" s="39">
        <v>73</v>
      </c>
      <c r="E15" s="39">
        <v>490</v>
      </c>
      <c r="F15" s="39">
        <v>6</v>
      </c>
      <c r="G15" s="55">
        <v>53</v>
      </c>
      <c r="H15" s="54">
        <v>457.63580200000001</v>
      </c>
      <c r="I15" s="39">
        <v>85.245102000000003</v>
      </c>
      <c r="J15" s="39">
        <v>361.93367899999998</v>
      </c>
      <c r="K15" s="39">
        <v>0</v>
      </c>
      <c r="L15" s="55">
        <v>8.6792449999999999</v>
      </c>
      <c r="M15" s="39">
        <v>432</v>
      </c>
      <c r="N15" s="39">
        <v>56.300995999999998</v>
      </c>
      <c r="O15" s="40">
        <v>13.075957000000001</v>
      </c>
      <c r="P15" s="40">
        <f t="shared" si="0"/>
        <v>362.62304699999999</v>
      </c>
      <c r="Q15" s="56">
        <v>323.44488899999999</v>
      </c>
      <c r="R15" s="40">
        <v>36.526988000000003</v>
      </c>
      <c r="S15" s="40">
        <v>8.8817819999999994</v>
      </c>
      <c r="T15" s="52">
        <f t="shared" si="1"/>
        <v>278.03611899999999</v>
      </c>
    </row>
    <row r="16" spans="1:20" x14ac:dyDescent="0.3">
      <c r="A16" s="53"/>
      <c r="B16" s="39">
        <v>11</v>
      </c>
      <c r="C16" s="54">
        <v>299</v>
      </c>
      <c r="D16" s="39">
        <v>56</v>
      </c>
      <c r="E16" s="39">
        <v>209</v>
      </c>
      <c r="F16" s="39">
        <v>6</v>
      </c>
      <c r="G16" s="55">
        <v>24</v>
      </c>
      <c r="H16" s="54">
        <v>238.09377000000001</v>
      </c>
      <c r="I16" s="39">
        <v>50.684928999999997</v>
      </c>
      <c r="J16" s="39">
        <v>172.90419</v>
      </c>
      <c r="K16" s="39">
        <v>4.2105269999999999</v>
      </c>
      <c r="L16" s="55">
        <v>10.294117999999999</v>
      </c>
      <c r="M16" s="39">
        <v>181</v>
      </c>
      <c r="N16" s="39">
        <v>23.589075000000001</v>
      </c>
      <c r="O16" s="40">
        <v>5.4785839999999997</v>
      </c>
      <c r="P16" s="40">
        <f t="shared" si="0"/>
        <v>151.93234099999998</v>
      </c>
      <c r="Q16" s="56">
        <v>135.51741899999999</v>
      </c>
      <c r="R16" s="40">
        <v>15.304131</v>
      </c>
      <c r="S16" s="40">
        <v>3.7213020000000001</v>
      </c>
      <c r="T16" s="52">
        <f t="shared" si="1"/>
        <v>116.491986</v>
      </c>
    </row>
    <row r="17" spans="1:20" x14ac:dyDescent="0.3">
      <c r="A17" s="53"/>
      <c r="B17" s="39">
        <v>12</v>
      </c>
      <c r="C17" s="54">
        <v>853</v>
      </c>
      <c r="D17" s="39">
        <v>127</v>
      </c>
      <c r="E17" s="39">
        <v>612</v>
      </c>
      <c r="F17" s="39">
        <v>27</v>
      </c>
      <c r="G17" s="55">
        <v>75</v>
      </c>
      <c r="H17" s="54">
        <v>698.65245300000004</v>
      </c>
      <c r="I17" s="39">
        <v>136.98630299999999</v>
      </c>
      <c r="J17" s="39">
        <v>498.80238000000003</v>
      </c>
      <c r="K17" s="39">
        <v>23.157893999999999</v>
      </c>
      <c r="L17" s="55">
        <v>39.705882000000003</v>
      </c>
      <c r="M17" s="39">
        <v>461</v>
      </c>
      <c r="N17" s="39">
        <v>60.080461</v>
      </c>
      <c r="O17" s="40">
        <v>13.953741000000001</v>
      </c>
      <c r="P17" s="40">
        <f t="shared" si="0"/>
        <v>386.96579800000001</v>
      </c>
      <c r="Q17" s="56">
        <v>345.157624</v>
      </c>
      <c r="R17" s="40">
        <v>38.979030999999999</v>
      </c>
      <c r="S17" s="40">
        <v>9.4780130000000007</v>
      </c>
      <c r="T17" s="52">
        <f t="shared" si="1"/>
        <v>296.70058</v>
      </c>
    </row>
    <row r="18" spans="1:20" x14ac:dyDescent="0.3">
      <c r="A18" s="51"/>
      <c r="B18" s="39">
        <v>13</v>
      </c>
      <c r="C18" s="54">
        <v>604</v>
      </c>
      <c r="D18" s="39">
        <v>78</v>
      </c>
      <c r="E18" s="39">
        <v>469</v>
      </c>
      <c r="F18" s="39">
        <v>11</v>
      </c>
      <c r="G18" s="55">
        <v>24</v>
      </c>
      <c r="H18" s="54">
        <v>397.20711</v>
      </c>
      <c r="I18" s="39">
        <v>60.685066999999997</v>
      </c>
      <c r="J18" s="39">
        <v>296.93616600000001</v>
      </c>
      <c r="K18" s="39">
        <v>13.846154</v>
      </c>
      <c r="L18" s="55">
        <v>2.7397260000000001</v>
      </c>
      <c r="M18" s="39">
        <v>447</v>
      </c>
      <c r="N18" s="39">
        <v>49.135210999999998</v>
      </c>
      <c r="O18" s="40">
        <v>10.467511</v>
      </c>
      <c r="P18" s="40">
        <f t="shared" si="0"/>
        <v>387.39727799999997</v>
      </c>
      <c r="Q18" s="56">
        <v>346.93441999999999</v>
      </c>
      <c r="R18" s="40">
        <v>35.44782</v>
      </c>
      <c r="S18" s="40">
        <v>6.6707879999999999</v>
      </c>
      <c r="T18" s="52">
        <f t="shared" si="1"/>
        <v>304.81581199999999</v>
      </c>
    </row>
    <row r="19" spans="1:20" x14ac:dyDescent="0.3">
      <c r="A19" s="53"/>
      <c r="B19" s="39">
        <v>14</v>
      </c>
      <c r="C19" s="54">
        <v>491</v>
      </c>
      <c r="D19" s="39">
        <v>95</v>
      </c>
      <c r="E19" s="39">
        <v>333</v>
      </c>
      <c r="F19" s="39">
        <v>4</v>
      </c>
      <c r="G19" s="55">
        <v>43</v>
      </c>
      <c r="H19" s="54">
        <v>337.02172899999999</v>
      </c>
      <c r="I19" s="39">
        <v>27.5</v>
      </c>
      <c r="J19" s="39">
        <v>291.59216500000002</v>
      </c>
      <c r="K19" s="39">
        <v>1.714286</v>
      </c>
      <c r="L19" s="55">
        <v>8.4375</v>
      </c>
      <c r="M19" s="39">
        <v>245</v>
      </c>
      <c r="N19" s="39">
        <v>33.229934999999998</v>
      </c>
      <c r="O19" s="40">
        <v>4.2471519999999998</v>
      </c>
      <c r="P19" s="40">
        <f t="shared" si="0"/>
        <v>207.52291299999999</v>
      </c>
      <c r="Q19" s="56">
        <v>181.41406599999999</v>
      </c>
      <c r="R19" s="40">
        <v>23.098856999999999</v>
      </c>
      <c r="S19" s="40">
        <v>2.3055970000000001</v>
      </c>
      <c r="T19" s="52">
        <f t="shared" si="1"/>
        <v>156.00961199999998</v>
      </c>
    </row>
    <row r="20" spans="1:20" x14ac:dyDescent="0.3">
      <c r="A20" s="53"/>
      <c r="B20" s="39">
        <v>15</v>
      </c>
      <c r="C20" s="54">
        <v>280</v>
      </c>
      <c r="D20" s="39">
        <v>52</v>
      </c>
      <c r="E20" s="39">
        <v>212</v>
      </c>
      <c r="F20" s="39">
        <v>5</v>
      </c>
      <c r="G20" s="55">
        <v>4</v>
      </c>
      <c r="H20" s="54">
        <v>240.78458000000001</v>
      </c>
      <c r="I20" s="39">
        <v>9.5</v>
      </c>
      <c r="J20" s="39">
        <v>218.98002299999999</v>
      </c>
      <c r="K20" s="39">
        <v>1.714286</v>
      </c>
      <c r="L20" s="55">
        <v>2.8125</v>
      </c>
      <c r="M20" s="39">
        <v>180</v>
      </c>
      <c r="N20" s="39">
        <v>24.413830000000001</v>
      </c>
      <c r="O20" s="40">
        <v>3.1203569999999998</v>
      </c>
      <c r="P20" s="40">
        <f t="shared" si="0"/>
        <v>152.465813</v>
      </c>
      <c r="Q20" s="56">
        <v>133.283804</v>
      </c>
      <c r="R20" s="40">
        <v>16.970589</v>
      </c>
      <c r="S20" s="40">
        <v>1.693908</v>
      </c>
      <c r="T20" s="52">
        <f t="shared" si="1"/>
        <v>114.61930700000001</v>
      </c>
    </row>
    <row r="21" spans="1:20" x14ac:dyDescent="0.3">
      <c r="A21" s="53"/>
      <c r="B21" s="39">
        <v>16</v>
      </c>
      <c r="C21" s="54">
        <v>1037</v>
      </c>
      <c r="D21" s="39">
        <v>196</v>
      </c>
      <c r="E21" s="39">
        <v>703</v>
      </c>
      <c r="F21" s="39">
        <v>33</v>
      </c>
      <c r="G21" s="55">
        <v>78</v>
      </c>
      <c r="H21" s="54">
        <v>1002.3715999999999</v>
      </c>
      <c r="I21" s="39">
        <v>38</v>
      </c>
      <c r="J21" s="39">
        <v>814.60571000000004</v>
      </c>
      <c r="K21" s="39">
        <v>16.571428000000001</v>
      </c>
      <c r="L21" s="55">
        <v>78.75</v>
      </c>
      <c r="M21" s="39">
        <v>411</v>
      </c>
      <c r="N21" s="39">
        <v>55.744911000000002</v>
      </c>
      <c r="O21" s="40">
        <v>7.1248139999999998</v>
      </c>
      <c r="P21" s="40">
        <f t="shared" si="0"/>
        <v>348.13027499999998</v>
      </c>
      <c r="Q21" s="56">
        <v>304.33135199999998</v>
      </c>
      <c r="R21" s="40">
        <v>38.749510999999998</v>
      </c>
      <c r="S21" s="40">
        <v>3.867756</v>
      </c>
      <c r="T21" s="52">
        <f t="shared" si="1"/>
        <v>261.71408500000001</v>
      </c>
    </row>
    <row r="22" spans="1:20" x14ac:dyDescent="0.3">
      <c r="A22" s="51"/>
      <c r="B22" s="39">
        <v>17</v>
      </c>
      <c r="C22" s="54">
        <v>415</v>
      </c>
      <c r="D22" s="39">
        <v>19</v>
      </c>
      <c r="E22" s="39">
        <v>385</v>
      </c>
      <c r="F22" s="39">
        <v>1</v>
      </c>
      <c r="G22" s="55">
        <v>7</v>
      </c>
      <c r="H22" s="54">
        <v>364.99998599999998</v>
      </c>
      <c r="I22" s="39">
        <v>30.000001000000001</v>
      </c>
      <c r="J22" s="39">
        <v>334.99998799999997</v>
      </c>
      <c r="K22" s="39">
        <v>0</v>
      </c>
      <c r="L22" s="55">
        <v>0</v>
      </c>
      <c r="M22" s="39">
        <v>68</v>
      </c>
      <c r="N22" s="39">
        <v>9.2230019999999993</v>
      </c>
      <c r="O22" s="40">
        <v>1.178801</v>
      </c>
      <c r="P22" s="40">
        <f t="shared" si="0"/>
        <v>57.598196999999999</v>
      </c>
      <c r="Q22" s="56">
        <v>50.351658999999998</v>
      </c>
      <c r="R22" s="40">
        <v>6.411111</v>
      </c>
      <c r="S22" s="40">
        <v>0.63992099999999996</v>
      </c>
      <c r="T22" s="52">
        <f t="shared" si="1"/>
        <v>43.300626999999999</v>
      </c>
    </row>
    <row r="23" spans="1:20" x14ac:dyDescent="0.3">
      <c r="A23" s="53" t="s">
        <v>47</v>
      </c>
      <c r="B23" s="39">
        <v>18</v>
      </c>
      <c r="C23" s="54">
        <v>558</v>
      </c>
      <c r="D23" s="39">
        <v>66</v>
      </c>
      <c r="E23" s="39">
        <v>439</v>
      </c>
      <c r="F23" s="39">
        <v>13</v>
      </c>
      <c r="G23" s="55">
        <v>29</v>
      </c>
      <c r="H23" s="54">
        <v>345.26482099999998</v>
      </c>
      <c r="I23" s="39">
        <v>30</v>
      </c>
      <c r="J23" s="39">
        <v>311.26482700000003</v>
      </c>
      <c r="K23" s="39">
        <v>4</v>
      </c>
      <c r="L23" s="55">
        <v>0</v>
      </c>
      <c r="M23" s="39">
        <v>300</v>
      </c>
      <c r="N23" s="39">
        <v>33.598407000000002</v>
      </c>
      <c r="O23" s="40">
        <v>7.7943619999999996</v>
      </c>
      <c r="P23" s="40">
        <f t="shared" si="0"/>
        <v>258.60723100000001</v>
      </c>
      <c r="Q23" s="56">
        <v>236.15257</v>
      </c>
      <c r="R23" s="40">
        <v>25.106501999999999</v>
      </c>
      <c r="S23" s="40">
        <v>4.9751240000000001</v>
      </c>
      <c r="T23" s="52">
        <f t="shared" si="1"/>
        <v>206.070944</v>
      </c>
    </row>
    <row r="24" spans="1:20" x14ac:dyDescent="0.3">
      <c r="A24" s="53"/>
      <c r="B24" s="39">
        <v>19</v>
      </c>
      <c r="C24" s="54">
        <v>315</v>
      </c>
      <c r="D24" s="39">
        <v>34</v>
      </c>
      <c r="E24" s="39">
        <v>236</v>
      </c>
      <c r="F24" s="39">
        <v>7</v>
      </c>
      <c r="G24" s="55">
        <v>34</v>
      </c>
      <c r="H24" s="54">
        <v>152.10008999999999</v>
      </c>
      <c r="I24" s="39">
        <v>24.746753999999999</v>
      </c>
      <c r="J24" s="39">
        <v>121.536682</v>
      </c>
      <c r="K24" s="39">
        <v>3.0769229999999999</v>
      </c>
      <c r="L24" s="55">
        <v>2.7397260000000001</v>
      </c>
      <c r="M24" s="39">
        <v>223</v>
      </c>
      <c r="N24" s="39">
        <v>23.097213</v>
      </c>
      <c r="O24" s="40">
        <v>3.9811709999999998</v>
      </c>
      <c r="P24" s="40">
        <f t="shared" si="0"/>
        <v>195.921616</v>
      </c>
      <c r="Q24" s="56">
        <v>167.86612099999999</v>
      </c>
      <c r="R24" s="40">
        <v>15.219393999999999</v>
      </c>
      <c r="S24" s="40">
        <v>2.5456050000000001</v>
      </c>
      <c r="T24" s="52">
        <f t="shared" si="1"/>
        <v>150.101122</v>
      </c>
    </row>
    <row r="25" spans="1:20" x14ac:dyDescent="0.3">
      <c r="A25" s="53"/>
      <c r="B25" s="39">
        <v>20</v>
      </c>
      <c r="C25" s="54">
        <v>299</v>
      </c>
      <c r="D25" s="39">
        <v>35</v>
      </c>
      <c r="E25" s="39">
        <v>233</v>
      </c>
      <c r="F25" s="39">
        <v>1</v>
      </c>
      <c r="G25" s="55">
        <v>24</v>
      </c>
      <c r="H25" s="54">
        <v>122.26555999999999</v>
      </c>
      <c r="I25" s="39">
        <v>17.818182</v>
      </c>
      <c r="J25" s="39">
        <v>104.44737000000001</v>
      </c>
      <c r="K25" s="39">
        <v>0</v>
      </c>
      <c r="L25" s="55">
        <v>0</v>
      </c>
      <c r="M25" s="39">
        <v>177</v>
      </c>
      <c r="N25" s="39">
        <v>17.868144000000001</v>
      </c>
      <c r="O25" s="40">
        <v>2.7113969999999998</v>
      </c>
      <c r="P25" s="40">
        <f t="shared" si="0"/>
        <v>156.42045899999999</v>
      </c>
      <c r="Q25" s="56">
        <v>131.34007399999999</v>
      </c>
      <c r="R25" s="40">
        <v>11.227955</v>
      </c>
      <c r="S25" s="40">
        <v>1.7352939999999999</v>
      </c>
      <c r="T25" s="52">
        <f t="shared" si="1"/>
        <v>118.376825</v>
      </c>
    </row>
    <row r="26" spans="1:20" x14ac:dyDescent="0.3">
      <c r="A26" s="51"/>
      <c r="B26" s="39">
        <v>21</v>
      </c>
      <c r="C26" s="54">
        <v>546</v>
      </c>
      <c r="D26" s="39">
        <v>82</v>
      </c>
      <c r="E26" s="39">
        <v>388</v>
      </c>
      <c r="F26" s="39">
        <v>16</v>
      </c>
      <c r="G26" s="55">
        <v>46</v>
      </c>
      <c r="H26" s="54">
        <v>489.28359999999998</v>
      </c>
      <c r="I26" s="39">
        <v>90.535717000000005</v>
      </c>
      <c r="J26" s="39">
        <v>277.05347399999999</v>
      </c>
      <c r="K26" s="39">
        <v>18.461538999999998</v>
      </c>
      <c r="L26" s="55">
        <v>11.232875999999999</v>
      </c>
      <c r="M26" s="39">
        <v>283</v>
      </c>
      <c r="N26" s="39">
        <v>28.568840000000002</v>
      </c>
      <c r="O26" s="40">
        <v>4.335172</v>
      </c>
      <c r="P26" s="40">
        <f t="shared" si="0"/>
        <v>250.09598800000001</v>
      </c>
      <c r="Q26" s="56">
        <v>209.995711</v>
      </c>
      <c r="R26" s="40">
        <v>17.952041999999999</v>
      </c>
      <c r="S26" s="40">
        <v>2.7745099999999998</v>
      </c>
      <c r="T26" s="52">
        <f t="shared" si="1"/>
        <v>189.269159</v>
      </c>
    </row>
    <row r="27" spans="1:20" x14ac:dyDescent="0.3">
      <c r="A27" s="53"/>
      <c r="B27" s="39">
        <v>22</v>
      </c>
      <c r="C27" s="54">
        <v>239</v>
      </c>
      <c r="D27" s="39">
        <v>28</v>
      </c>
      <c r="E27" s="39">
        <v>188</v>
      </c>
      <c r="F27" s="39">
        <v>3</v>
      </c>
      <c r="G27" s="55">
        <v>17</v>
      </c>
      <c r="H27" s="54">
        <v>159.92894200000001</v>
      </c>
      <c r="I27" s="39">
        <v>29.250001000000001</v>
      </c>
      <c r="J27" s="39">
        <v>122.775882</v>
      </c>
      <c r="K27" s="39">
        <v>4.6153849999999998</v>
      </c>
      <c r="L27" s="55">
        <v>3.287671</v>
      </c>
      <c r="M27" s="39">
        <v>173</v>
      </c>
      <c r="N27" s="39">
        <v>17.464344000000001</v>
      </c>
      <c r="O27" s="40">
        <v>2.6501229999999998</v>
      </c>
      <c r="P27" s="40">
        <f t="shared" si="0"/>
        <v>152.88553299999998</v>
      </c>
      <c r="Q27" s="56">
        <v>128.37193600000001</v>
      </c>
      <c r="R27" s="40">
        <v>10.974216</v>
      </c>
      <c r="S27" s="40">
        <v>1.696078</v>
      </c>
      <c r="T27" s="52">
        <f t="shared" si="1"/>
        <v>115.70164200000001</v>
      </c>
    </row>
    <row r="28" spans="1:20" x14ac:dyDescent="0.3">
      <c r="A28" s="53"/>
      <c r="B28" s="39">
        <v>23</v>
      </c>
      <c r="C28" s="54">
        <v>4</v>
      </c>
      <c r="D28" s="39">
        <v>1</v>
      </c>
      <c r="E28" s="39">
        <v>1</v>
      </c>
      <c r="F28" s="39">
        <v>0</v>
      </c>
      <c r="G28" s="55">
        <v>0</v>
      </c>
      <c r="H28" s="54">
        <v>1.3016270000000001</v>
      </c>
      <c r="I28" s="39">
        <v>0</v>
      </c>
      <c r="J28" s="39">
        <v>1.3016270000000001</v>
      </c>
      <c r="K28" s="39">
        <v>0</v>
      </c>
      <c r="L28" s="55">
        <v>0</v>
      </c>
      <c r="M28" s="39">
        <v>0</v>
      </c>
      <c r="N28" s="39">
        <v>0</v>
      </c>
      <c r="O28" s="40">
        <v>0</v>
      </c>
      <c r="P28" s="40">
        <f t="shared" si="0"/>
        <v>0</v>
      </c>
      <c r="Q28" s="56">
        <v>0</v>
      </c>
      <c r="R28" s="40">
        <v>0</v>
      </c>
      <c r="S28" s="40">
        <v>0</v>
      </c>
      <c r="T28" s="52">
        <f t="shared" si="1"/>
        <v>0</v>
      </c>
    </row>
    <row r="29" spans="1:20" x14ac:dyDescent="0.3">
      <c r="A29" s="53"/>
      <c r="B29" s="39">
        <v>24</v>
      </c>
      <c r="C29" s="54">
        <v>260</v>
      </c>
      <c r="D29" s="39">
        <v>22</v>
      </c>
      <c r="E29" s="39">
        <v>220</v>
      </c>
      <c r="F29" s="39">
        <v>0</v>
      </c>
      <c r="G29" s="55">
        <v>11</v>
      </c>
      <c r="H29" s="54">
        <v>272.54964999999999</v>
      </c>
      <c r="I29" s="39">
        <v>13.686131</v>
      </c>
      <c r="J29" s="39">
        <v>240.80100999999999</v>
      </c>
      <c r="K29" s="39">
        <v>0</v>
      </c>
      <c r="L29" s="55">
        <v>14.0625</v>
      </c>
      <c r="M29" s="39">
        <v>553</v>
      </c>
      <c r="N29" s="39">
        <v>69.179490000000001</v>
      </c>
      <c r="O29" s="40">
        <v>35.235489000000001</v>
      </c>
      <c r="P29" s="40">
        <f t="shared" si="0"/>
        <v>448.58502099999998</v>
      </c>
      <c r="Q29" s="56">
        <v>426.922056</v>
      </c>
      <c r="R29" s="40">
        <v>53.480542</v>
      </c>
      <c r="S29" s="40">
        <v>23.9801</v>
      </c>
      <c r="T29" s="52">
        <f t="shared" si="1"/>
        <v>349.46141399999999</v>
      </c>
    </row>
    <row r="30" spans="1:20" x14ac:dyDescent="0.3">
      <c r="A30" s="51"/>
      <c r="B30" s="39">
        <v>25</v>
      </c>
      <c r="C30" s="54">
        <v>18</v>
      </c>
      <c r="D30" s="39">
        <v>0</v>
      </c>
      <c r="E30" s="39">
        <v>15</v>
      </c>
      <c r="F30" s="39">
        <v>0</v>
      </c>
      <c r="G30" s="55">
        <v>2</v>
      </c>
      <c r="H30" s="54">
        <v>20.046150000000001</v>
      </c>
      <c r="I30" s="39">
        <v>0</v>
      </c>
      <c r="J30" s="39">
        <v>16.921150000000001</v>
      </c>
      <c r="K30" s="39">
        <v>0</v>
      </c>
      <c r="L30" s="55">
        <v>3.125</v>
      </c>
      <c r="M30" s="39">
        <v>0</v>
      </c>
      <c r="N30" s="39">
        <v>0</v>
      </c>
      <c r="O30" s="40">
        <v>0</v>
      </c>
      <c r="P30" s="40">
        <f t="shared" si="0"/>
        <v>0</v>
      </c>
      <c r="Q30" s="56">
        <v>0</v>
      </c>
      <c r="R30" s="40">
        <v>0</v>
      </c>
      <c r="S30" s="40">
        <v>0</v>
      </c>
      <c r="T30" s="52">
        <f t="shared" si="1"/>
        <v>0</v>
      </c>
    </row>
    <row r="31" spans="1:20" x14ac:dyDescent="0.3">
      <c r="A31" s="51"/>
      <c r="B31" s="39">
        <v>26</v>
      </c>
      <c r="C31" s="54">
        <v>405</v>
      </c>
      <c r="D31" s="39">
        <v>105</v>
      </c>
      <c r="E31" s="39">
        <v>252</v>
      </c>
      <c r="F31" s="39">
        <v>6</v>
      </c>
      <c r="G31" s="55">
        <v>22</v>
      </c>
      <c r="H31" s="54">
        <v>376.66161799999998</v>
      </c>
      <c r="I31" s="39">
        <v>55.656934999999997</v>
      </c>
      <c r="J31" s="39">
        <v>283.75468699999999</v>
      </c>
      <c r="K31" s="39">
        <v>9.375</v>
      </c>
      <c r="L31" s="55">
        <v>21.875</v>
      </c>
      <c r="M31" s="39">
        <v>303</v>
      </c>
      <c r="N31" s="39">
        <v>33.934390999999998</v>
      </c>
      <c r="O31" s="40">
        <v>7.8723049999999999</v>
      </c>
      <c r="P31" s="40">
        <f t="shared" si="0"/>
        <v>261.19330400000001</v>
      </c>
      <c r="Q31" s="56">
        <v>238.514096</v>
      </c>
      <c r="R31" s="40">
        <v>25.357567</v>
      </c>
      <c r="S31" s="40">
        <v>5.0248759999999999</v>
      </c>
      <c r="T31" s="52">
        <f t="shared" si="1"/>
        <v>208.131653</v>
      </c>
    </row>
    <row r="32" spans="1:20" x14ac:dyDescent="0.3">
      <c r="A32" s="51"/>
      <c r="B32" s="39">
        <v>27</v>
      </c>
      <c r="C32" s="54">
        <v>124</v>
      </c>
      <c r="D32" s="39">
        <v>11</v>
      </c>
      <c r="E32" s="39">
        <v>102</v>
      </c>
      <c r="F32" s="39">
        <v>1</v>
      </c>
      <c r="G32" s="55">
        <v>8</v>
      </c>
      <c r="H32" s="54">
        <v>157.17746</v>
      </c>
      <c r="I32" s="39">
        <v>10.036496</v>
      </c>
      <c r="J32" s="39">
        <v>132.76596000000001</v>
      </c>
      <c r="K32" s="39">
        <v>1.875</v>
      </c>
      <c r="L32" s="55">
        <v>12.5</v>
      </c>
      <c r="M32" s="39">
        <v>0</v>
      </c>
      <c r="N32" s="39">
        <v>0</v>
      </c>
      <c r="O32" s="40">
        <v>0</v>
      </c>
      <c r="P32" s="40">
        <f t="shared" si="0"/>
        <v>0</v>
      </c>
      <c r="Q32" s="56">
        <v>0</v>
      </c>
      <c r="R32" s="40">
        <v>0</v>
      </c>
      <c r="S32" s="40">
        <v>0</v>
      </c>
      <c r="T32" s="52">
        <f t="shared" si="1"/>
        <v>0</v>
      </c>
    </row>
    <row r="33" spans="1:20" x14ac:dyDescent="0.3">
      <c r="A33" s="51"/>
      <c r="B33" s="39">
        <v>28</v>
      </c>
      <c r="C33" s="54">
        <v>380</v>
      </c>
      <c r="D33" s="39">
        <v>65</v>
      </c>
      <c r="E33" s="39">
        <v>284</v>
      </c>
      <c r="F33" s="39">
        <v>3</v>
      </c>
      <c r="G33" s="55">
        <v>20</v>
      </c>
      <c r="H33" s="54">
        <v>375.04065600000001</v>
      </c>
      <c r="I33" s="39">
        <v>41.970801999999999</v>
      </c>
      <c r="J33" s="39">
        <v>305.88234399999999</v>
      </c>
      <c r="K33" s="39">
        <v>3.75</v>
      </c>
      <c r="L33" s="55">
        <v>23.4375</v>
      </c>
      <c r="M33" s="39">
        <v>214</v>
      </c>
      <c r="N33" s="39">
        <v>36.243870000000001</v>
      </c>
      <c r="O33" s="40">
        <v>6.0866819999999997</v>
      </c>
      <c r="P33" s="40">
        <f t="shared" si="0"/>
        <v>171.66944799999999</v>
      </c>
      <c r="Q33" s="56">
        <v>149.94492099999999</v>
      </c>
      <c r="R33" s="40">
        <v>21.617263000000001</v>
      </c>
      <c r="S33" s="40">
        <v>4.4442440000000003</v>
      </c>
      <c r="T33" s="52">
        <f t="shared" si="1"/>
        <v>123.88341399999999</v>
      </c>
    </row>
    <row r="34" spans="1:20" x14ac:dyDescent="0.3">
      <c r="A34" s="51"/>
      <c r="B34" s="39">
        <v>29</v>
      </c>
      <c r="C34" s="54">
        <v>718</v>
      </c>
      <c r="D34" s="39">
        <v>56</v>
      </c>
      <c r="E34" s="39">
        <v>541</v>
      </c>
      <c r="F34" s="39">
        <v>7</v>
      </c>
      <c r="G34" s="55">
        <v>95</v>
      </c>
      <c r="H34" s="54">
        <v>317.97794699999997</v>
      </c>
      <c r="I34" s="39">
        <v>49.708736000000002</v>
      </c>
      <c r="J34" s="39">
        <v>214.16470799999999</v>
      </c>
      <c r="K34" s="39">
        <v>7.03125</v>
      </c>
      <c r="L34" s="55">
        <v>43.406593999999998</v>
      </c>
      <c r="M34" s="39">
        <v>694</v>
      </c>
      <c r="N34" s="39">
        <v>112.59029099999999</v>
      </c>
      <c r="O34" s="40">
        <v>19.889244999999999</v>
      </c>
      <c r="P34" s="40">
        <f t="shared" si="0"/>
        <v>561.52046400000006</v>
      </c>
      <c r="Q34" s="56">
        <v>483.31054999999998</v>
      </c>
      <c r="R34" s="40">
        <v>67.551119999999997</v>
      </c>
      <c r="S34" s="40">
        <v>13.007263</v>
      </c>
      <c r="T34" s="52">
        <f t="shared" si="1"/>
        <v>402.75216699999993</v>
      </c>
    </row>
    <row r="35" spans="1:20" x14ac:dyDescent="0.3">
      <c r="A35" s="51"/>
      <c r="B35" s="39">
        <v>30</v>
      </c>
      <c r="C35" s="54">
        <v>144</v>
      </c>
      <c r="D35" s="39">
        <v>27</v>
      </c>
      <c r="E35" s="39">
        <v>96</v>
      </c>
      <c r="F35" s="39">
        <v>2</v>
      </c>
      <c r="G35" s="55">
        <v>17</v>
      </c>
      <c r="H35" s="54">
        <v>67.108208000000005</v>
      </c>
      <c r="I35" s="39">
        <v>18.640778000000001</v>
      </c>
      <c r="J35" s="39">
        <v>37.141177999999996</v>
      </c>
      <c r="K35" s="39">
        <v>2.34375</v>
      </c>
      <c r="L35" s="55">
        <v>8.2417580000000008</v>
      </c>
      <c r="M35" s="39">
        <v>77</v>
      </c>
      <c r="N35" s="39">
        <v>13.041017999999999</v>
      </c>
      <c r="O35" s="40">
        <v>2.1900680000000001</v>
      </c>
      <c r="P35" s="40">
        <f t="shared" si="0"/>
        <v>61.768913999999995</v>
      </c>
      <c r="Q35" s="56">
        <v>53.952143999999997</v>
      </c>
      <c r="R35" s="40">
        <v>7.7781739999999999</v>
      </c>
      <c r="S35" s="40">
        <v>1.599097</v>
      </c>
      <c r="T35" s="52">
        <f t="shared" si="1"/>
        <v>44.574872999999997</v>
      </c>
    </row>
    <row r="36" spans="1:20" x14ac:dyDescent="0.3">
      <c r="A36" s="51"/>
      <c r="B36" s="39">
        <v>31</v>
      </c>
      <c r="C36" s="54">
        <v>445</v>
      </c>
      <c r="D36" s="39">
        <v>81</v>
      </c>
      <c r="E36" s="39">
        <v>305</v>
      </c>
      <c r="F36" s="39">
        <v>17</v>
      </c>
      <c r="G36" s="55">
        <v>33</v>
      </c>
      <c r="H36" s="54">
        <v>478.79321399999998</v>
      </c>
      <c r="I36" s="39">
        <v>104.04580300000001</v>
      </c>
      <c r="J36" s="39">
        <v>337.42373900000001</v>
      </c>
      <c r="K36" s="39">
        <v>14.285715</v>
      </c>
      <c r="L36" s="55">
        <v>23.037974999999999</v>
      </c>
      <c r="M36" s="39">
        <v>222</v>
      </c>
      <c r="N36" s="39">
        <v>32.753121999999998</v>
      </c>
      <c r="O36" s="40">
        <v>8.1923080000000006</v>
      </c>
      <c r="P36" s="40">
        <f t="shared" si="0"/>
        <v>181.05457000000001</v>
      </c>
      <c r="Q36" s="56">
        <v>158.192308</v>
      </c>
      <c r="R36" s="40">
        <v>20.679421999999999</v>
      </c>
      <c r="S36" s="40">
        <v>4.5</v>
      </c>
      <c r="T36" s="52">
        <f t="shared" si="1"/>
        <v>133.01288600000001</v>
      </c>
    </row>
    <row r="37" spans="1:20" x14ac:dyDescent="0.3">
      <c r="A37" s="51"/>
      <c r="B37" s="39">
        <v>32</v>
      </c>
      <c r="C37" s="54">
        <v>130</v>
      </c>
      <c r="D37" s="39">
        <v>21</v>
      </c>
      <c r="E37" s="39">
        <v>102</v>
      </c>
      <c r="F37" s="39">
        <v>0</v>
      </c>
      <c r="G37" s="55">
        <v>4</v>
      </c>
      <c r="H37" s="54">
        <v>152.328461</v>
      </c>
      <c r="I37" s="39">
        <v>5.1315790000000003</v>
      </c>
      <c r="J37" s="39">
        <v>146.34782000000001</v>
      </c>
      <c r="K37" s="39">
        <v>0</v>
      </c>
      <c r="L37" s="55">
        <v>0.84905699999999995</v>
      </c>
      <c r="M37" s="39">
        <v>82</v>
      </c>
      <c r="N37" s="39">
        <v>12.098000000000001</v>
      </c>
      <c r="O37" s="40">
        <v>3.0259879999999999</v>
      </c>
      <c r="P37" s="40">
        <f t="shared" si="0"/>
        <v>66.876012000000003</v>
      </c>
      <c r="Q37" s="56">
        <v>58.431393</v>
      </c>
      <c r="R37" s="40">
        <v>7.6383450000000002</v>
      </c>
      <c r="S37" s="40">
        <v>1.6621619999999999</v>
      </c>
      <c r="T37" s="52">
        <f t="shared" si="1"/>
        <v>49.130885999999997</v>
      </c>
    </row>
    <row r="38" spans="1:20" x14ac:dyDescent="0.3">
      <c r="A38" s="51"/>
      <c r="B38" s="39">
        <v>33</v>
      </c>
      <c r="C38" s="54">
        <v>648</v>
      </c>
      <c r="D38" s="39">
        <v>107</v>
      </c>
      <c r="E38" s="39">
        <v>453</v>
      </c>
      <c r="F38" s="39">
        <v>8</v>
      </c>
      <c r="G38" s="55">
        <v>68</v>
      </c>
      <c r="H38" s="54">
        <v>690.20677999999998</v>
      </c>
      <c r="I38" s="39">
        <v>130.954195</v>
      </c>
      <c r="J38" s="39">
        <v>502.57627000000002</v>
      </c>
      <c r="K38" s="39">
        <v>5.7142860000000004</v>
      </c>
      <c r="L38" s="55">
        <v>46.962024999999997</v>
      </c>
      <c r="M38" s="39">
        <v>355</v>
      </c>
      <c r="N38" s="39">
        <v>52.375487999999997</v>
      </c>
      <c r="O38" s="40">
        <v>13.100312000000001</v>
      </c>
      <c r="P38" s="40">
        <f t="shared" si="0"/>
        <v>289.52420000000001</v>
      </c>
      <c r="Q38" s="56">
        <v>252.96517700000001</v>
      </c>
      <c r="R38" s="40">
        <v>33.068444999999997</v>
      </c>
      <c r="S38" s="40">
        <v>7.1959460000000002</v>
      </c>
      <c r="T38" s="52">
        <f t="shared" si="1"/>
        <v>212.70078600000002</v>
      </c>
    </row>
    <row r="39" spans="1:20" x14ac:dyDescent="0.3">
      <c r="A39" s="51"/>
      <c r="B39" s="39">
        <v>34</v>
      </c>
      <c r="C39" s="54">
        <v>1337</v>
      </c>
      <c r="D39" s="39">
        <v>245</v>
      </c>
      <c r="E39" s="39">
        <v>924</v>
      </c>
      <c r="F39" s="39">
        <v>38</v>
      </c>
      <c r="G39" s="55">
        <v>82</v>
      </c>
      <c r="H39" s="54">
        <v>959.99995000000001</v>
      </c>
      <c r="I39" s="39">
        <v>195.00000900000001</v>
      </c>
      <c r="J39" s="39">
        <v>629.99998000000005</v>
      </c>
      <c r="K39" s="39">
        <v>10</v>
      </c>
      <c r="L39" s="55">
        <v>85</v>
      </c>
      <c r="M39" s="39">
        <v>704</v>
      </c>
      <c r="N39" s="39">
        <v>104.312211</v>
      </c>
      <c r="O39" s="40">
        <v>25.223265999999999</v>
      </c>
      <c r="P39" s="40">
        <f t="shared" si="0"/>
        <v>574.46452299999999</v>
      </c>
      <c r="Q39" s="56">
        <v>502.60307599999999</v>
      </c>
      <c r="R39" s="40">
        <v>66.136117999999996</v>
      </c>
      <c r="S39" s="40">
        <v>14.008419</v>
      </c>
      <c r="T39" s="52">
        <f t="shared" si="1"/>
        <v>422.45853899999997</v>
      </c>
    </row>
    <row r="40" spans="1:20" x14ac:dyDescent="0.3">
      <c r="A40" s="51"/>
      <c r="B40" s="39">
        <v>35</v>
      </c>
      <c r="C40" s="54">
        <v>308</v>
      </c>
      <c r="D40" s="39">
        <v>35</v>
      </c>
      <c r="E40" s="39">
        <v>219</v>
      </c>
      <c r="F40" s="39">
        <v>15</v>
      </c>
      <c r="G40" s="55">
        <v>32</v>
      </c>
      <c r="H40" s="54">
        <v>286.19659000000001</v>
      </c>
      <c r="I40" s="39">
        <v>9.4736840000000004</v>
      </c>
      <c r="J40" s="39">
        <v>269.93045000000001</v>
      </c>
      <c r="K40" s="39">
        <v>0</v>
      </c>
      <c r="L40" s="55">
        <v>6.7924530000000001</v>
      </c>
      <c r="M40" s="39">
        <v>180</v>
      </c>
      <c r="N40" s="39">
        <v>27.116226999999999</v>
      </c>
      <c r="O40" s="40">
        <v>5.6948189999999999</v>
      </c>
      <c r="P40" s="40">
        <f t="shared" si="0"/>
        <v>147.188954</v>
      </c>
      <c r="Q40" s="56">
        <v>129.452609</v>
      </c>
      <c r="R40" s="40">
        <v>17.466728</v>
      </c>
      <c r="S40" s="40">
        <v>3.3204120000000001</v>
      </c>
      <c r="T40" s="52">
        <f t="shared" si="1"/>
        <v>108.66546899999999</v>
      </c>
    </row>
    <row r="41" spans="1:20" x14ac:dyDescent="0.3">
      <c r="A41" s="51"/>
      <c r="B41" s="39">
        <v>36</v>
      </c>
      <c r="C41" s="54">
        <v>885</v>
      </c>
      <c r="D41" s="39">
        <v>117</v>
      </c>
      <c r="E41" s="39">
        <v>607</v>
      </c>
      <c r="F41" s="39">
        <v>14</v>
      </c>
      <c r="G41" s="55">
        <v>138</v>
      </c>
      <c r="H41" s="54">
        <v>537.87970199999995</v>
      </c>
      <c r="I41" s="39">
        <v>74</v>
      </c>
      <c r="J41" s="39">
        <v>358.89570800000001</v>
      </c>
      <c r="K41" s="39">
        <v>20.625</v>
      </c>
      <c r="L41" s="55">
        <v>84.358975999999998</v>
      </c>
      <c r="M41" s="39">
        <v>519</v>
      </c>
      <c r="N41" s="39">
        <v>79.835014000000001</v>
      </c>
      <c r="O41" s="40">
        <v>13.626439</v>
      </c>
      <c r="P41" s="40">
        <f t="shared" si="0"/>
        <v>425.53854699999999</v>
      </c>
      <c r="Q41" s="56">
        <v>376.759097</v>
      </c>
      <c r="R41" s="40">
        <v>52.424992000000003</v>
      </c>
      <c r="S41" s="40">
        <v>8.6061720000000008</v>
      </c>
      <c r="T41" s="52">
        <f t="shared" si="1"/>
        <v>315.72793300000001</v>
      </c>
    </row>
    <row r="42" spans="1:20" x14ac:dyDescent="0.3">
      <c r="A42" s="51"/>
      <c r="B42" s="39">
        <v>37</v>
      </c>
      <c r="C42" s="54">
        <v>878</v>
      </c>
      <c r="D42" s="39">
        <v>184</v>
      </c>
      <c r="E42" s="39">
        <v>578</v>
      </c>
      <c r="F42" s="39">
        <v>23</v>
      </c>
      <c r="G42" s="55">
        <v>73</v>
      </c>
      <c r="H42" s="54">
        <v>642.12030000000004</v>
      </c>
      <c r="I42" s="39">
        <v>131</v>
      </c>
      <c r="J42" s="39">
        <v>421.10428000000002</v>
      </c>
      <c r="K42" s="39">
        <v>34.375</v>
      </c>
      <c r="L42" s="55">
        <v>55.641025999999997</v>
      </c>
      <c r="M42" s="39">
        <v>221</v>
      </c>
      <c r="N42" s="39">
        <v>33.995255999999998</v>
      </c>
      <c r="O42" s="40">
        <v>5.8023949999999997</v>
      </c>
      <c r="P42" s="40">
        <f t="shared" si="0"/>
        <v>181.20234900000003</v>
      </c>
      <c r="Q42" s="56">
        <v>160.431138</v>
      </c>
      <c r="R42" s="40">
        <v>22.323551999999999</v>
      </c>
      <c r="S42" s="40">
        <v>3.6646709999999998</v>
      </c>
      <c r="T42" s="52">
        <f t="shared" si="1"/>
        <v>134.442915</v>
      </c>
    </row>
    <row r="43" spans="1:20" x14ac:dyDescent="0.3">
      <c r="A43" s="51"/>
      <c r="B43" s="39">
        <v>38</v>
      </c>
      <c r="C43" s="54">
        <v>1029</v>
      </c>
      <c r="D43" s="39">
        <v>166</v>
      </c>
      <c r="E43" s="39">
        <v>710</v>
      </c>
      <c r="F43" s="39">
        <v>18</v>
      </c>
      <c r="G43" s="55">
        <v>103</v>
      </c>
      <c r="H43" s="54">
        <v>1011.644667</v>
      </c>
      <c r="I43" s="39">
        <v>126.341458</v>
      </c>
      <c r="J43" s="39">
        <v>808.21678299999996</v>
      </c>
      <c r="K43" s="39">
        <v>14</v>
      </c>
      <c r="L43" s="55">
        <v>63.086418999999999</v>
      </c>
      <c r="M43" s="39">
        <v>494</v>
      </c>
      <c r="N43" s="39">
        <v>72.883072999999996</v>
      </c>
      <c r="O43" s="40">
        <v>18.22973</v>
      </c>
      <c r="P43" s="40">
        <f t="shared" si="0"/>
        <v>402.88719700000001</v>
      </c>
      <c r="Q43" s="56">
        <v>352.01351299999999</v>
      </c>
      <c r="R43" s="40">
        <v>46.016371999999997</v>
      </c>
      <c r="S43" s="40">
        <v>10.013514000000001</v>
      </c>
      <c r="T43" s="52">
        <f t="shared" si="1"/>
        <v>295.98362700000001</v>
      </c>
    </row>
    <row r="44" spans="1:20" x14ac:dyDescent="0.3">
      <c r="A44" s="51"/>
      <c r="B44" s="39">
        <v>39</v>
      </c>
      <c r="C44" s="54">
        <v>552</v>
      </c>
      <c r="D44" s="39">
        <v>117</v>
      </c>
      <c r="E44" s="39">
        <v>417</v>
      </c>
      <c r="F44" s="39">
        <v>1</v>
      </c>
      <c r="G44" s="55">
        <v>14</v>
      </c>
      <c r="H44" s="54">
        <v>493.37436000000002</v>
      </c>
      <c r="I44" s="39">
        <v>103.220336</v>
      </c>
      <c r="J44" s="39">
        <v>380.15402999999998</v>
      </c>
      <c r="K44" s="39">
        <v>0</v>
      </c>
      <c r="L44" s="55">
        <v>10</v>
      </c>
      <c r="M44" s="39">
        <v>324</v>
      </c>
      <c r="N44" s="39">
        <v>49.839199000000001</v>
      </c>
      <c r="O44" s="40">
        <v>8.5066790000000001</v>
      </c>
      <c r="P44" s="40">
        <f t="shared" si="0"/>
        <v>265.65412199999997</v>
      </c>
      <c r="Q44" s="56">
        <v>235.20221100000001</v>
      </c>
      <c r="R44" s="40">
        <v>32.727741000000002</v>
      </c>
      <c r="S44" s="40">
        <v>5.3726390000000004</v>
      </c>
      <c r="T44" s="52">
        <f t="shared" si="1"/>
        <v>197.101831</v>
      </c>
    </row>
    <row r="45" spans="1:20" x14ac:dyDescent="0.3">
      <c r="A45" s="51"/>
      <c r="B45" s="39">
        <v>40</v>
      </c>
      <c r="C45" s="54">
        <v>503</v>
      </c>
      <c r="D45" s="39">
        <v>121</v>
      </c>
      <c r="E45" s="39">
        <v>339</v>
      </c>
      <c r="F45" s="39">
        <v>3</v>
      </c>
      <c r="G45" s="55">
        <v>34</v>
      </c>
      <c r="H45" s="54">
        <v>386.13959499999999</v>
      </c>
      <c r="I45" s="39">
        <v>74.699144000000004</v>
      </c>
      <c r="J45" s="39">
        <v>296.71823599999999</v>
      </c>
      <c r="K45" s="39">
        <v>0.83333299999999999</v>
      </c>
      <c r="L45" s="55">
        <v>13.888889000000001</v>
      </c>
      <c r="M45" s="39">
        <v>310</v>
      </c>
      <c r="N45" s="39">
        <v>47.685654</v>
      </c>
      <c r="O45" s="40">
        <v>8.139106</v>
      </c>
      <c r="P45" s="40">
        <f t="shared" si="0"/>
        <v>254.17524</v>
      </c>
      <c r="Q45" s="56">
        <v>225.039152</v>
      </c>
      <c r="R45" s="40">
        <v>31.313579000000001</v>
      </c>
      <c r="S45" s="40">
        <v>5.1404880000000004</v>
      </c>
      <c r="T45" s="52">
        <f t="shared" si="1"/>
        <v>188.58508499999999</v>
      </c>
    </row>
    <row r="46" spans="1:20" x14ac:dyDescent="0.3">
      <c r="A46" s="51"/>
      <c r="B46" s="39">
        <v>41</v>
      </c>
      <c r="C46" s="54">
        <v>582</v>
      </c>
      <c r="D46" s="39">
        <v>139</v>
      </c>
      <c r="E46" s="39">
        <v>392</v>
      </c>
      <c r="F46" s="39">
        <v>12</v>
      </c>
      <c r="G46" s="55">
        <v>27</v>
      </c>
      <c r="H46" s="54">
        <v>331.65405900000002</v>
      </c>
      <c r="I46" s="39">
        <v>28.422242000000001</v>
      </c>
      <c r="J46" s="39">
        <v>287.29848700000002</v>
      </c>
      <c r="K46" s="39">
        <v>5</v>
      </c>
      <c r="L46" s="55">
        <v>10.933334</v>
      </c>
      <c r="M46" s="39">
        <v>330</v>
      </c>
      <c r="N46" s="39">
        <v>50.762146999999999</v>
      </c>
      <c r="O46" s="40">
        <v>8.6642100000000006</v>
      </c>
      <c r="P46" s="40">
        <f t="shared" si="0"/>
        <v>270.57364299999995</v>
      </c>
      <c r="Q46" s="56">
        <v>239.557807</v>
      </c>
      <c r="R46" s="40">
        <v>33.33381</v>
      </c>
      <c r="S46" s="40">
        <v>5.4721330000000004</v>
      </c>
      <c r="T46" s="52">
        <f t="shared" si="1"/>
        <v>200.75186399999998</v>
      </c>
    </row>
    <row r="47" spans="1:20" x14ac:dyDescent="0.3">
      <c r="A47" s="51"/>
      <c r="B47" s="39">
        <v>42</v>
      </c>
      <c r="C47" s="54">
        <v>302</v>
      </c>
      <c r="D47" s="39">
        <v>61</v>
      </c>
      <c r="E47" s="39">
        <v>207</v>
      </c>
      <c r="F47" s="39">
        <v>5</v>
      </c>
      <c r="G47" s="55">
        <v>12</v>
      </c>
      <c r="H47" s="54">
        <v>296.85357900000002</v>
      </c>
      <c r="I47" s="39">
        <v>72.464787000000001</v>
      </c>
      <c r="J47" s="39">
        <v>218.277683</v>
      </c>
      <c r="K47" s="39">
        <v>0</v>
      </c>
      <c r="L47" s="55">
        <v>6.1111110000000002</v>
      </c>
      <c r="M47" s="39">
        <v>170</v>
      </c>
      <c r="N47" s="39">
        <v>26.150196999999999</v>
      </c>
      <c r="O47" s="40">
        <v>4.463381</v>
      </c>
      <c r="P47" s="40">
        <f t="shared" si="0"/>
        <v>139.38642200000001</v>
      </c>
      <c r="Q47" s="56">
        <v>123.40856700000001</v>
      </c>
      <c r="R47" s="40">
        <v>17.171963000000002</v>
      </c>
      <c r="S47" s="40">
        <v>2.8189769999999998</v>
      </c>
      <c r="T47" s="52">
        <f t="shared" si="1"/>
        <v>103.417627</v>
      </c>
    </row>
    <row r="48" spans="1:20" x14ac:dyDescent="0.3">
      <c r="A48" s="51"/>
      <c r="B48" s="39">
        <v>43</v>
      </c>
      <c r="C48" s="54">
        <v>663</v>
      </c>
      <c r="D48" s="39">
        <v>111</v>
      </c>
      <c r="E48" s="39">
        <v>446</v>
      </c>
      <c r="F48" s="39">
        <v>30</v>
      </c>
      <c r="G48" s="55">
        <v>53</v>
      </c>
      <c r="H48" s="54">
        <v>463.99997500000001</v>
      </c>
      <c r="I48" s="39">
        <v>4</v>
      </c>
      <c r="J48" s="39">
        <v>384.99998099999999</v>
      </c>
      <c r="K48" s="39">
        <v>25</v>
      </c>
      <c r="L48" s="55">
        <v>49.999999000000003</v>
      </c>
      <c r="M48" s="39">
        <v>329</v>
      </c>
      <c r="N48" s="39">
        <v>55.720714999999998</v>
      </c>
      <c r="O48" s="40">
        <v>9.3575619999999997</v>
      </c>
      <c r="P48" s="40">
        <f t="shared" si="0"/>
        <v>263.92172300000004</v>
      </c>
      <c r="Q48" s="56">
        <v>230.52279899999999</v>
      </c>
      <c r="R48" s="40">
        <v>33.234017000000001</v>
      </c>
      <c r="S48" s="40">
        <v>6.8325060000000004</v>
      </c>
      <c r="T48" s="52">
        <f t="shared" si="1"/>
        <v>190.456276</v>
      </c>
    </row>
    <row r="49" spans="1:20" x14ac:dyDescent="0.3">
      <c r="A49" s="51"/>
      <c r="B49" s="39">
        <v>44</v>
      </c>
      <c r="C49" s="54">
        <v>1147</v>
      </c>
      <c r="D49" s="39">
        <v>246</v>
      </c>
      <c r="E49" s="39">
        <v>742</v>
      </c>
      <c r="F49" s="39">
        <v>38</v>
      </c>
      <c r="G49" s="55">
        <v>74</v>
      </c>
      <c r="H49" s="54">
        <v>977.05160599999999</v>
      </c>
      <c r="I49" s="39">
        <v>79.862640999999996</v>
      </c>
      <c r="J49" s="39">
        <v>788.022291</v>
      </c>
      <c r="K49" s="39">
        <v>32.5</v>
      </c>
      <c r="L49" s="55">
        <v>66.666669999999996</v>
      </c>
      <c r="M49" s="39">
        <v>600</v>
      </c>
      <c r="N49" s="39">
        <v>123.96507200000001</v>
      </c>
      <c r="O49" s="40">
        <v>12.340842</v>
      </c>
      <c r="P49" s="40">
        <f t="shared" si="0"/>
        <v>463.69408599999997</v>
      </c>
      <c r="Q49" s="56">
        <v>417.23800199999999</v>
      </c>
      <c r="R49" s="40">
        <v>73.921125000000004</v>
      </c>
      <c r="S49" s="40">
        <v>6.7580799999999996</v>
      </c>
      <c r="T49" s="52">
        <f t="shared" si="1"/>
        <v>336.55879699999997</v>
      </c>
    </row>
    <row r="50" spans="1:20" x14ac:dyDescent="0.3">
      <c r="A50" s="51"/>
      <c r="B50" s="39">
        <v>45</v>
      </c>
      <c r="C50" s="54">
        <v>682</v>
      </c>
      <c r="D50" s="39">
        <v>183</v>
      </c>
      <c r="E50" s="39">
        <v>404</v>
      </c>
      <c r="F50" s="39">
        <v>24</v>
      </c>
      <c r="G50" s="55">
        <v>60</v>
      </c>
      <c r="H50" s="54">
        <v>685.56142299999999</v>
      </c>
      <c r="I50" s="39">
        <v>163.10095999999999</v>
      </c>
      <c r="J50" s="39">
        <v>427.94406600000002</v>
      </c>
      <c r="K50" s="39">
        <v>25.5</v>
      </c>
      <c r="L50" s="55">
        <v>59.016392000000003</v>
      </c>
      <c r="M50" s="39">
        <v>230</v>
      </c>
      <c r="N50" s="39">
        <v>38.953691999999997</v>
      </c>
      <c r="O50" s="40">
        <v>6.5417610000000002</v>
      </c>
      <c r="P50" s="40">
        <f t="shared" si="0"/>
        <v>184.504547</v>
      </c>
      <c r="Q50" s="56">
        <v>161.155756</v>
      </c>
      <c r="R50" s="40">
        <v>23.233506999999999</v>
      </c>
      <c r="S50" s="40">
        <v>4.7765240000000002</v>
      </c>
      <c r="T50" s="52">
        <f t="shared" si="1"/>
        <v>133.145725</v>
      </c>
    </row>
    <row r="51" spans="1:20" x14ac:dyDescent="0.3">
      <c r="A51" s="51"/>
      <c r="B51" s="39">
        <v>46</v>
      </c>
      <c r="C51" s="54">
        <v>353</v>
      </c>
      <c r="D51" s="39">
        <v>93</v>
      </c>
      <c r="E51" s="39">
        <v>214</v>
      </c>
      <c r="F51" s="39">
        <v>14</v>
      </c>
      <c r="G51" s="55">
        <v>21</v>
      </c>
      <c r="H51" s="54">
        <v>345.872681</v>
      </c>
      <c r="I51" s="39">
        <v>90.769233999999997</v>
      </c>
      <c r="J51" s="39">
        <v>211.55428699999999</v>
      </c>
      <c r="K51" s="39">
        <v>16.5</v>
      </c>
      <c r="L51" s="55">
        <v>17.04918</v>
      </c>
      <c r="M51" s="39">
        <v>184</v>
      </c>
      <c r="N51" s="39">
        <v>31.162953000000002</v>
      </c>
      <c r="O51" s="40">
        <v>5.233409</v>
      </c>
      <c r="P51" s="40">
        <f t="shared" si="0"/>
        <v>147.60363799999999</v>
      </c>
      <c r="Q51" s="56">
        <v>128.92460500000001</v>
      </c>
      <c r="R51" s="40">
        <v>18.586805999999999</v>
      </c>
      <c r="S51" s="40">
        <v>3.8212190000000001</v>
      </c>
      <c r="T51" s="52">
        <f t="shared" si="1"/>
        <v>106.51658000000002</v>
      </c>
    </row>
    <row r="52" spans="1:20" x14ac:dyDescent="0.3">
      <c r="A52" s="51"/>
      <c r="B52" s="39">
        <v>47</v>
      </c>
      <c r="C52" s="54">
        <v>140</v>
      </c>
      <c r="D52" s="39">
        <v>40</v>
      </c>
      <c r="E52" s="39">
        <v>93</v>
      </c>
      <c r="F52" s="39">
        <v>2</v>
      </c>
      <c r="G52" s="55">
        <v>4</v>
      </c>
      <c r="H52" s="54">
        <v>143.56587099999999</v>
      </c>
      <c r="I52" s="39">
        <v>41.129807999999997</v>
      </c>
      <c r="J52" s="39">
        <v>95.501639999999995</v>
      </c>
      <c r="K52" s="39">
        <v>3</v>
      </c>
      <c r="L52" s="55">
        <v>3.9344260000000002</v>
      </c>
      <c r="M52" s="39">
        <v>71</v>
      </c>
      <c r="N52" s="39">
        <v>12.024834999999999</v>
      </c>
      <c r="O52" s="40">
        <v>2.0194130000000001</v>
      </c>
      <c r="P52" s="40">
        <f t="shared" si="0"/>
        <v>56.955752000000004</v>
      </c>
      <c r="Q52" s="56">
        <v>49.748080999999999</v>
      </c>
      <c r="R52" s="40">
        <v>7.1720829999999998</v>
      </c>
      <c r="S52" s="40">
        <v>1.4744919999999999</v>
      </c>
      <c r="T52" s="52">
        <f t="shared" si="1"/>
        <v>41.101506000000001</v>
      </c>
    </row>
    <row r="53" spans="1:20" x14ac:dyDescent="0.3">
      <c r="A53" s="51"/>
      <c r="B53" s="39">
        <v>48</v>
      </c>
      <c r="C53" s="54">
        <v>551</v>
      </c>
      <c r="D53" s="39">
        <v>148</v>
      </c>
      <c r="E53" s="39">
        <v>356</v>
      </c>
      <c r="F53" s="39">
        <v>8</v>
      </c>
      <c r="G53" s="55">
        <v>20</v>
      </c>
      <c r="H53" s="54">
        <v>375.787013</v>
      </c>
      <c r="I53" s="39">
        <v>70.903013000000001</v>
      </c>
      <c r="J53" s="39">
        <v>293.45945499999999</v>
      </c>
      <c r="K53" s="39">
        <v>0</v>
      </c>
      <c r="L53" s="55">
        <v>9.8245609999999992</v>
      </c>
      <c r="M53" s="39">
        <v>278</v>
      </c>
      <c r="N53" s="39">
        <v>57.437150000000003</v>
      </c>
      <c r="O53" s="40">
        <v>5.717924</v>
      </c>
      <c r="P53" s="40">
        <f t="shared" si="0"/>
        <v>214.84492599999999</v>
      </c>
      <c r="Q53" s="56">
        <v>193.32027400000001</v>
      </c>
      <c r="R53" s="40">
        <v>34.250121</v>
      </c>
      <c r="S53" s="40">
        <v>3.1312440000000001</v>
      </c>
      <c r="T53" s="52">
        <f t="shared" si="1"/>
        <v>155.938909</v>
      </c>
    </row>
    <row r="54" spans="1:20" x14ac:dyDescent="0.3">
      <c r="A54" s="51"/>
      <c r="B54" s="39">
        <v>49</v>
      </c>
      <c r="C54" s="54">
        <v>306</v>
      </c>
      <c r="D54" s="39">
        <v>92</v>
      </c>
      <c r="E54" s="39">
        <v>192</v>
      </c>
      <c r="F54" s="39">
        <v>3</v>
      </c>
      <c r="G54" s="55">
        <v>12</v>
      </c>
      <c r="H54" s="54">
        <v>199.707223</v>
      </c>
      <c r="I54" s="39">
        <v>36.120401000000001</v>
      </c>
      <c r="J54" s="39">
        <v>156.83243200000001</v>
      </c>
      <c r="K54" s="39">
        <v>0</v>
      </c>
      <c r="L54" s="55">
        <v>6.7543860000000002</v>
      </c>
      <c r="M54" s="39">
        <v>150</v>
      </c>
      <c r="N54" s="39">
        <v>30.991268000000002</v>
      </c>
      <c r="O54" s="40">
        <v>3.0852110000000001</v>
      </c>
      <c r="P54" s="40">
        <f t="shared" si="0"/>
        <v>115.92352099999999</v>
      </c>
      <c r="Q54" s="56">
        <v>104.3095</v>
      </c>
      <c r="R54" s="40">
        <v>18.480281000000002</v>
      </c>
      <c r="S54" s="40">
        <v>1.6895199999999999</v>
      </c>
      <c r="T54" s="52">
        <f t="shared" si="1"/>
        <v>84.139698999999993</v>
      </c>
    </row>
    <row r="55" spans="1:20" x14ac:dyDescent="0.3">
      <c r="A55" s="51"/>
      <c r="B55" s="39">
        <v>50</v>
      </c>
      <c r="C55" s="54">
        <v>351</v>
      </c>
      <c r="D55" s="39">
        <v>88</v>
      </c>
      <c r="E55" s="39">
        <v>227</v>
      </c>
      <c r="F55" s="39">
        <v>15</v>
      </c>
      <c r="G55" s="55">
        <v>8</v>
      </c>
      <c r="H55" s="54">
        <v>208.01705999999999</v>
      </c>
      <c r="I55" s="39">
        <v>36.626026000000003</v>
      </c>
      <c r="J55" s="39">
        <v>163.400555</v>
      </c>
      <c r="K55" s="39">
        <v>0.80645199999999995</v>
      </c>
      <c r="L55" s="55">
        <v>5.5173649999999999</v>
      </c>
      <c r="M55" s="39">
        <v>184</v>
      </c>
      <c r="N55" s="39">
        <v>38.015954999999998</v>
      </c>
      <c r="O55" s="40">
        <v>3.7845249999999999</v>
      </c>
      <c r="P55" s="40">
        <f t="shared" si="0"/>
        <v>142.19952000000001</v>
      </c>
      <c r="Q55" s="56">
        <v>127.95298699999999</v>
      </c>
      <c r="R55" s="40">
        <v>22.669145</v>
      </c>
      <c r="S55" s="40">
        <v>2.0724779999999998</v>
      </c>
      <c r="T55" s="52">
        <f t="shared" si="1"/>
        <v>103.21136399999999</v>
      </c>
    </row>
    <row r="56" spans="1:20" x14ac:dyDescent="0.3">
      <c r="A56" s="51"/>
      <c r="B56" s="39">
        <v>51</v>
      </c>
      <c r="C56" s="54">
        <v>512</v>
      </c>
      <c r="D56" s="39">
        <v>147</v>
      </c>
      <c r="E56" s="39">
        <v>307</v>
      </c>
      <c r="F56" s="39">
        <v>21</v>
      </c>
      <c r="G56" s="55">
        <v>23</v>
      </c>
      <c r="H56" s="54">
        <v>333.27249</v>
      </c>
      <c r="I56" s="39">
        <v>58.193978000000001</v>
      </c>
      <c r="J56" s="39">
        <v>259.783795</v>
      </c>
      <c r="K56" s="39">
        <v>0</v>
      </c>
      <c r="L56" s="55">
        <v>12.894736</v>
      </c>
      <c r="M56" s="39">
        <v>197</v>
      </c>
      <c r="N56" s="39">
        <v>40.701864999999998</v>
      </c>
      <c r="O56" s="40">
        <v>4.0519100000000003</v>
      </c>
      <c r="P56" s="40">
        <f t="shared" si="0"/>
        <v>152.24622500000001</v>
      </c>
      <c r="Q56" s="56">
        <v>136.993144</v>
      </c>
      <c r="R56" s="40">
        <v>24.270769000000001</v>
      </c>
      <c r="S56" s="40">
        <v>2.2189030000000001</v>
      </c>
      <c r="T56" s="52">
        <f t="shared" si="1"/>
        <v>110.503472</v>
      </c>
    </row>
    <row r="57" spans="1:20" x14ac:dyDescent="0.3">
      <c r="A57" s="51"/>
      <c r="B57" s="39">
        <v>52</v>
      </c>
      <c r="C57" s="54">
        <v>239</v>
      </c>
      <c r="D57" s="39">
        <v>74</v>
      </c>
      <c r="E57" s="39">
        <v>140</v>
      </c>
      <c r="F57" s="39">
        <v>4</v>
      </c>
      <c r="G57" s="55">
        <v>2</v>
      </c>
      <c r="H57" s="54">
        <v>135.56149400000001</v>
      </c>
      <c r="I57" s="39">
        <v>29.329075</v>
      </c>
      <c r="J57" s="39">
        <v>77.989604999999997</v>
      </c>
      <c r="K57" s="39">
        <v>3.225806</v>
      </c>
      <c r="L57" s="55">
        <v>2.040816</v>
      </c>
      <c r="M57" s="39">
        <v>125</v>
      </c>
      <c r="N57" s="39">
        <v>25.826056999999999</v>
      </c>
      <c r="O57" s="40">
        <v>2.5710090000000001</v>
      </c>
      <c r="P57" s="40">
        <f t="shared" si="0"/>
        <v>96.602934000000005</v>
      </c>
      <c r="Q57" s="56">
        <v>86.924583999999996</v>
      </c>
      <c r="R57" s="40">
        <v>15.400233999999999</v>
      </c>
      <c r="S57" s="40">
        <v>1.4079330000000001</v>
      </c>
      <c r="T57" s="52">
        <f t="shared" si="1"/>
        <v>70.116416999999998</v>
      </c>
    </row>
    <row r="58" spans="1:20" x14ac:dyDescent="0.3">
      <c r="A58" s="51"/>
      <c r="B58" s="39">
        <v>53</v>
      </c>
      <c r="C58" s="54">
        <v>347</v>
      </c>
      <c r="D58" s="39">
        <v>146</v>
      </c>
      <c r="E58" s="39">
        <v>165</v>
      </c>
      <c r="F58" s="39">
        <v>16</v>
      </c>
      <c r="G58" s="55">
        <v>18</v>
      </c>
      <c r="H58" s="54">
        <v>184.59952000000001</v>
      </c>
      <c r="I58" s="39">
        <v>54.632590999999998</v>
      </c>
      <c r="J58" s="39">
        <v>89.038132000000004</v>
      </c>
      <c r="K58" s="39">
        <v>8.8709679999999995</v>
      </c>
      <c r="L58" s="55">
        <v>11.224489</v>
      </c>
      <c r="M58" s="39">
        <v>75</v>
      </c>
      <c r="N58" s="39">
        <v>18.553426000000002</v>
      </c>
      <c r="O58" s="40">
        <v>1.883524</v>
      </c>
      <c r="P58" s="40">
        <f t="shared" si="0"/>
        <v>54.563049999999997</v>
      </c>
      <c r="Q58" s="56">
        <v>51.771959000000003</v>
      </c>
      <c r="R58" s="40">
        <v>11.444547</v>
      </c>
      <c r="S58" s="40">
        <v>0.87302100000000005</v>
      </c>
      <c r="T58" s="52">
        <f t="shared" si="1"/>
        <v>39.454391000000001</v>
      </c>
    </row>
    <row r="59" spans="1:20" x14ac:dyDescent="0.3">
      <c r="A59" s="51"/>
      <c r="B59" s="39">
        <v>54</v>
      </c>
      <c r="C59" s="54">
        <v>1080</v>
      </c>
      <c r="D59" s="39">
        <v>328</v>
      </c>
      <c r="E59" s="39">
        <v>642</v>
      </c>
      <c r="F59" s="39">
        <v>42</v>
      </c>
      <c r="G59" s="55">
        <v>40</v>
      </c>
      <c r="H59" s="54">
        <v>789.68401900000003</v>
      </c>
      <c r="I59" s="39">
        <v>207.50728799999999</v>
      </c>
      <c r="J59" s="39">
        <v>509.16096599999997</v>
      </c>
      <c r="K59" s="39">
        <v>32.727274000000001</v>
      </c>
      <c r="L59" s="55">
        <v>30.288461999999999</v>
      </c>
      <c r="M59" s="39">
        <v>472</v>
      </c>
      <c r="N59" s="39">
        <v>122.09271699999999</v>
      </c>
      <c r="O59" s="40">
        <v>12.447877</v>
      </c>
      <c r="P59" s="40">
        <f t="shared" si="0"/>
        <v>337.459406</v>
      </c>
      <c r="Q59" s="56">
        <v>325.15097900000001</v>
      </c>
      <c r="R59" s="40">
        <v>75.866698999999997</v>
      </c>
      <c r="S59" s="40">
        <v>5.5434710000000003</v>
      </c>
      <c r="T59" s="52">
        <f t="shared" si="1"/>
        <v>243.74080900000001</v>
      </c>
    </row>
    <row r="60" spans="1:20" x14ac:dyDescent="0.3">
      <c r="A60" s="51"/>
      <c r="B60" s="39">
        <v>55</v>
      </c>
      <c r="C60" s="54">
        <v>217</v>
      </c>
      <c r="D60" s="39">
        <v>97</v>
      </c>
      <c r="E60" s="39">
        <v>107</v>
      </c>
      <c r="F60" s="39">
        <v>5</v>
      </c>
      <c r="G60" s="55">
        <v>4</v>
      </c>
      <c r="H60" s="54">
        <v>162.363269</v>
      </c>
      <c r="I60" s="39">
        <v>62.536444000000003</v>
      </c>
      <c r="J60" s="39">
        <v>91.971350999999999</v>
      </c>
      <c r="K60" s="39">
        <v>2.7272729999999998</v>
      </c>
      <c r="L60" s="55">
        <v>3.4615390000000001</v>
      </c>
      <c r="M60" s="39">
        <v>122</v>
      </c>
      <c r="N60" s="39">
        <v>31.988969999999998</v>
      </c>
      <c r="O60" s="40">
        <v>3.2655249999999998</v>
      </c>
      <c r="P60" s="40">
        <f t="shared" si="0"/>
        <v>86.745505000000009</v>
      </c>
      <c r="Q60" s="56">
        <v>83.989293000000004</v>
      </c>
      <c r="R60" s="40">
        <v>19.920404000000001</v>
      </c>
      <c r="S60" s="40">
        <v>1.436831</v>
      </c>
      <c r="T60" s="52">
        <f t="shared" si="1"/>
        <v>62.632058000000001</v>
      </c>
    </row>
    <row r="61" spans="1:20" x14ac:dyDescent="0.3">
      <c r="A61" s="51"/>
      <c r="B61" s="39">
        <v>56</v>
      </c>
      <c r="C61" s="54">
        <v>645</v>
      </c>
      <c r="D61" s="39">
        <v>239</v>
      </c>
      <c r="E61" s="39">
        <v>328</v>
      </c>
      <c r="F61" s="39">
        <v>28</v>
      </c>
      <c r="G61" s="55">
        <v>43</v>
      </c>
      <c r="H61" s="54">
        <v>328.70823200000001</v>
      </c>
      <c r="I61" s="39">
        <v>86.837058999999996</v>
      </c>
      <c r="J61" s="39">
        <v>171.57712100000001</v>
      </c>
      <c r="K61" s="39">
        <v>12.096774</v>
      </c>
      <c r="L61" s="55">
        <v>33.673468</v>
      </c>
      <c r="M61" s="39">
        <v>221</v>
      </c>
      <c r="N61" s="39">
        <v>57.947232</v>
      </c>
      <c r="O61" s="40">
        <v>5.9154179999999998</v>
      </c>
      <c r="P61" s="40">
        <f t="shared" si="0"/>
        <v>157.13735000000003</v>
      </c>
      <c r="Q61" s="56">
        <v>152.14454000000001</v>
      </c>
      <c r="R61" s="40">
        <v>36.085321999999998</v>
      </c>
      <c r="S61" s="40">
        <v>2.6027840000000002</v>
      </c>
      <c r="T61" s="52">
        <f t="shared" si="1"/>
        <v>113.45643400000002</v>
      </c>
    </row>
    <row r="62" spans="1:20" x14ac:dyDescent="0.3">
      <c r="A62" s="51"/>
      <c r="B62" s="39">
        <v>57</v>
      </c>
      <c r="C62" s="54">
        <v>221</v>
      </c>
      <c r="D62" s="39">
        <v>82</v>
      </c>
      <c r="E62" s="39">
        <v>105</v>
      </c>
      <c r="F62" s="39">
        <v>7</v>
      </c>
      <c r="G62" s="55">
        <v>13</v>
      </c>
      <c r="H62" s="54">
        <v>164.16072</v>
      </c>
      <c r="I62" s="39">
        <v>54.008747</v>
      </c>
      <c r="J62" s="39">
        <v>91.023185999999995</v>
      </c>
      <c r="K62" s="39">
        <v>4.5454540000000003</v>
      </c>
      <c r="L62" s="55">
        <v>11.25</v>
      </c>
      <c r="M62" s="39">
        <v>87</v>
      </c>
      <c r="N62" s="39">
        <v>22.811806000000001</v>
      </c>
      <c r="O62" s="40">
        <v>2.328694</v>
      </c>
      <c r="P62" s="40">
        <f t="shared" si="0"/>
        <v>61.859499999999997</v>
      </c>
      <c r="Q62" s="56">
        <v>59.894004000000002</v>
      </c>
      <c r="R62" s="40">
        <v>14.205534</v>
      </c>
      <c r="S62" s="40">
        <v>1.0246249999999999</v>
      </c>
      <c r="T62" s="52">
        <f t="shared" si="1"/>
        <v>44.663845000000002</v>
      </c>
    </row>
    <row r="63" spans="1:20" x14ac:dyDescent="0.3">
      <c r="A63" s="51"/>
      <c r="B63" s="39">
        <v>58</v>
      </c>
      <c r="C63" s="54">
        <v>411</v>
      </c>
      <c r="D63" s="39">
        <v>147</v>
      </c>
      <c r="E63" s="39">
        <v>237</v>
      </c>
      <c r="F63" s="39">
        <v>13</v>
      </c>
      <c r="G63" s="55">
        <v>9</v>
      </c>
      <c r="H63" s="54">
        <v>307.38154400000002</v>
      </c>
      <c r="I63" s="39">
        <v>112.723652</v>
      </c>
      <c r="J63" s="39">
        <v>185.358656</v>
      </c>
      <c r="K63" s="39">
        <v>7.4242429999999997</v>
      </c>
      <c r="L63" s="55">
        <v>1.875</v>
      </c>
      <c r="M63" s="39">
        <v>233</v>
      </c>
      <c r="N63" s="39">
        <v>52.015090000000001</v>
      </c>
      <c r="O63" s="40">
        <v>3.7300689999999999</v>
      </c>
      <c r="P63" s="40">
        <f t="shared" si="0"/>
        <v>177.25484100000003</v>
      </c>
      <c r="Q63" s="56">
        <v>152.51311200000001</v>
      </c>
      <c r="R63" s="40">
        <v>30.244454999999999</v>
      </c>
      <c r="S63" s="40">
        <v>2.4035220000000002</v>
      </c>
      <c r="T63" s="52">
        <f t="shared" si="1"/>
        <v>119.86513500000001</v>
      </c>
    </row>
    <row r="64" spans="1:20" x14ac:dyDescent="0.3">
      <c r="A64" s="51"/>
      <c r="B64" s="39">
        <v>59</v>
      </c>
      <c r="C64" s="54">
        <v>550</v>
      </c>
      <c r="D64" s="39">
        <v>206</v>
      </c>
      <c r="E64" s="39">
        <v>285</v>
      </c>
      <c r="F64" s="39">
        <v>23</v>
      </c>
      <c r="G64" s="55">
        <v>24</v>
      </c>
      <c r="H64" s="54">
        <v>385.571012</v>
      </c>
      <c r="I64" s="39">
        <v>129.90059500000001</v>
      </c>
      <c r="J64" s="39">
        <v>236.79324700000001</v>
      </c>
      <c r="K64" s="39">
        <v>13.787879</v>
      </c>
      <c r="L64" s="55">
        <v>5.0892860000000004</v>
      </c>
      <c r="M64" s="39">
        <v>246</v>
      </c>
      <c r="N64" s="39">
        <v>54.620334999999997</v>
      </c>
      <c r="O64" s="40">
        <v>3.8562159999999999</v>
      </c>
      <c r="P64" s="40">
        <f t="shared" si="0"/>
        <v>187.523449</v>
      </c>
      <c r="Q64" s="56">
        <v>160.76432399999999</v>
      </c>
      <c r="R64" s="40">
        <v>31.676833999999999</v>
      </c>
      <c r="S64" s="40">
        <v>2.5264859999999998</v>
      </c>
      <c r="T64" s="52">
        <f t="shared" si="1"/>
        <v>126.561004</v>
      </c>
    </row>
    <row r="65" spans="1:20" x14ac:dyDescent="0.3">
      <c r="A65" s="51"/>
      <c r="B65" s="39">
        <v>60</v>
      </c>
      <c r="C65" s="54">
        <v>955</v>
      </c>
      <c r="D65" s="39">
        <v>503</v>
      </c>
      <c r="E65" s="39">
        <v>363</v>
      </c>
      <c r="F65" s="39">
        <v>22</v>
      </c>
      <c r="G65" s="55">
        <v>49</v>
      </c>
      <c r="H65" s="54">
        <v>620.67035199999998</v>
      </c>
      <c r="I65" s="39">
        <v>305.19335000000001</v>
      </c>
      <c r="J65" s="39">
        <v>283.36770899999999</v>
      </c>
      <c r="K65" s="39">
        <v>13.787879</v>
      </c>
      <c r="L65" s="55">
        <v>18.321428000000001</v>
      </c>
      <c r="M65" s="39">
        <v>280</v>
      </c>
      <c r="N65" s="39">
        <v>62.169486999999997</v>
      </c>
      <c r="O65" s="40">
        <v>4.389189</v>
      </c>
      <c r="P65" s="40">
        <f t="shared" si="0"/>
        <v>213.44132400000001</v>
      </c>
      <c r="Q65" s="56">
        <v>182.98378400000001</v>
      </c>
      <c r="R65" s="40">
        <v>36.054932999999998</v>
      </c>
      <c r="S65" s="40">
        <v>2.8756759999999999</v>
      </c>
      <c r="T65" s="52">
        <f t="shared" si="1"/>
        <v>144.05317500000001</v>
      </c>
    </row>
    <row r="66" spans="1:20" x14ac:dyDescent="0.3">
      <c r="A66" s="51"/>
      <c r="B66" s="39">
        <v>61</v>
      </c>
      <c r="C66" s="54">
        <v>736</v>
      </c>
      <c r="D66" s="39">
        <v>333</v>
      </c>
      <c r="E66" s="39">
        <v>326</v>
      </c>
      <c r="F66" s="39">
        <v>27</v>
      </c>
      <c r="G66" s="55">
        <v>26</v>
      </c>
      <c r="H66" s="54">
        <v>234.636146</v>
      </c>
      <c r="I66" s="39">
        <v>55.765473999999998</v>
      </c>
      <c r="J66" s="39">
        <v>151.87066999999999</v>
      </c>
      <c r="K66" s="39">
        <v>0</v>
      </c>
      <c r="L66" s="55">
        <v>27</v>
      </c>
      <c r="M66" s="39">
        <v>200</v>
      </c>
      <c r="N66" s="39">
        <v>44.082841999999999</v>
      </c>
      <c r="O66" s="40">
        <v>3.2378749999999998</v>
      </c>
      <c r="P66" s="40">
        <f t="shared" si="0"/>
        <v>152.679283</v>
      </c>
      <c r="Q66" s="56">
        <v>131.58224899999999</v>
      </c>
      <c r="R66" s="40">
        <v>25.636642999999999</v>
      </c>
      <c r="S66" s="40">
        <v>2.0749110000000002</v>
      </c>
      <c r="T66" s="52">
        <f t="shared" si="1"/>
        <v>103.870695</v>
      </c>
    </row>
    <row r="67" spans="1:20" x14ac:dyDescent="0.3">
      <c r="A67" s="51"/>
      <c r="B67" s="39">
        <v>62</v>
      </c>
      <c r="C67" s="54">
        <v>426</v>
      </c>
      <c r="D67" s="39">
        <v>136</v>
      </c>
      <c r="E67" s="39">
        <v>268</v>
      </c>
      <c r="F67" s="39">
        <v>2</v>
      </c>
      <c r="G67" s="55">
        <v>9</v>
      </c>
      <c r="H67" s="54">
        <v>294.62113099999999</v>
      </c>
      <c r="I67" s="39">
        <v>27.084690999999999</v>
      </c>
      <c r="J67" s="39">
        <v>267.536429</v>
      </c>
      <c r="K67" s="39">
        <v>0</v>
      </c>
      <c r="L67" s="55">
        <v>0</v>
      </c>
      <c r="M67" s="39">
        <v>202</v>
      </c>
      <c r="N67" s="39">
        <v>41.734907999999997</v>
      </c>
      <c r="O67" s="40">
        <v>4.1547499999999999</v>
      </c>
      <c r="P67" s="40">
        <f t="shared" si="0"/>
        <v>156.110342</v>
      </c>
      <c r="Q67" s="56">
        <v>140.47012699999999</v>
      </c>
      <c r="R67" s="40">
        <v>24.886779000000001</v>
      </c>
      <c r="S67" s="40">
        <v>2.27522</v>
      </c>
      <c r="T67" s="52">
        <f t="shared" si="1"/>
        <v>113.30812799999998</v>
      </c>
    </row>
    <row r="68" spans="1:20" x14ac:dyDescent="0.3">
      <c r="A68" s="51"/>
      <c r="B68" s="39">
        <v>63</v>
      </c>
      <c r="C68" s="54">
        <v>579</v>
      </c>
      <c r="D68" s="39">
        <v>185</v>
      </c>
      <c r="E68" s="39">
        <v>352</v>
      </c>
      <c r="F68" s="39">
        <v>9</v>
      </c>
      <c r="G68" s="55">
        <v>21</v>
      </c>
      <c r="H68" s="54">
        <v>377.11977999999999</v>
      </c>
      <c r="I68" s="39">
        <v>39.332247000000002</v>
      </c>
      <c r="J68" s="39">
        <v>330.073261</v>
      </c>
      <c r="K68" s="39">
        <v>0</v>
      </c>
      <c r="L68" s="55">
        <v>7.7142860000000004</v>
      </c>
      <c r="M68" s="39">
        <v>276</v>
      </c>
      <c r="N68" s="39">
        <v>57.856906000000002</v>
      </c>
      <c r="O68" s="40">
        <v>5.412598</v>
      </c>
      <c r="P68" s="40">
        <f t="shared" si="0"/>
        <v>212.73049599999999</v>
      </c>
      <c r="Q68" s="56">
        <v>189.66779</v>
      </c>
      <c r="R68" s="40">
        <v>34.304267000000003</v>
      </c>
      <c r="S68" s="40">
        <v>3.0550839999999999</v>
      </c>
      <c r="T68" s="52">
        <f t="shared" si="1"/>
        <v>152.30843899999999</v>
      </c>
    </row>
    <row r="69" spans="1:20" x14ac:dyDescent="0.3">
      <c r="A69" s="51"/>
      <c r="B69" s="39">
        <v>64</v>
      </c>
      <c r="C69" s="54">
        <v>0</v>
      </c>
      <c r="D69" s="39">
        <v>0</v>
      </c>
      <c r="E69" s="39">
        <v>0</v>
      </c>
      <c r="F69" s="39">
        <v>0</v>
      </c>
      <c r="G69" s="55">
        <v>0</v>
      </c>
      <c r="H69" s="54">
        <v>0</v>
      </c>
      <c r="I69" s="39">
        <v>0</v>
      </c>
      <c r="J69" s="39">
        <v>0</v>
      </c>
      <c r="K69" s="39">
        <v>0</v>
      </c>
      <c r="L69" s="55">
        <v>0</v>
      </c>
      <c r="M69" s="39">
        <v>0</v>
      </c>
      <c r="N69" s="39">
        <v>0</v>
      </c>
      <c r="O69" s="40">
        <v>0</v>
      </c>
      <c r="P69" s="40">
        <f t="shared" si="0"/>
        <v>0</v>
      </c>
      <c r="Q69" s="56">
        <v>0</v>
      </c>
      <c r="R69" s="40">
        <v>0</v>
      </c>
      <c r="S69" s="40">
        <v>0</v>
      </c>
      <c r="T69" s="52">
        <f t="shared" si="1"/>
        <v>0</v>
      </c>
    </row>
    <row r="70" spans="1:20" x14ac:dyDescent="0.3">
      <c r="A70" s="51"/>
      <c r="B70" s="39">
        <v>65</v>
      </c>
      <c r="C70" s="54">
        <v>193</v>
      </c>
      <c r="D70" s="39">
        <v>23</v>
      </c>
      <c r="E70" s="39">
        <v>145</v>
      </c>
      <c r="F70" s="39">
        <v>9</v>
      </c>
      <c r="G70" s="55">
        <v>5</v>
      </c>
      <c r="H70" s="54">
        <v>220.60309000000001</v>
      </c>
      <c r="I70" s="39">
        <v>18.976896</v>
      </c>
      <c r="J70" s="39">
        <v>185.72605999999999</v>
      </c>
      <c r="K70" s="39">
        <v>4.921875</v>
      </c>
      <c r="L70" s="55">
        <v>5.9782609999999998</v>
      </c>
      <c r="M70" s="39">
        <v>131</v>
      </c>
      <c r="N70" s="39">
        <v>29.086438999999999</v>
      </c>
      <c r="O70" s="40">
        <v>2.0535139999999998</v>
      </c>
      <c r="P70" s="40">
        <f t="shared" si="0"/>
        <v>99.860047000000009</v>
      </c>
      <c r="Q70" s="56">
        <v>85.61027</v>
      </c>
      <c r="R70" s="40">
        <v>16.868558</v>
      </c>
      <c r="S70" s="40">
        <v>1.345405</v>
      </c>
      <c r="T70" s="52">
        <f t="shared" si="1"/>
        <v>67.396307000000007</v>
      </c>
    </row>
    <row r="71" spans="1:20" x14ac:dyDescent="0.3">
      <c r="A71" s="51"/>
      <c r="B71" s="39">
        <v>66</v>
      </c>
      <c r="C71" s="54">
        <v>577</v>
      </c>
      <c r="D71" s="39">
        <v>171</v>
      </c>
      <c r="E71" s="39">
        <v>306</v>
      </c>
      <c r="F71" s="39">
        <v>38</v>
      </c>
      <c r="G71" s="55">
        <v>25</v>
      </c>
      <c r="H71" s="54">
        <v>474.00713999999999</v>
      </c>
      <c r="I71" s="39">
        <v>89.933989999999994</v>
      </c>
      <c r="J71" s="39">
        <v>338.75385</v>
      </c>
      <c r="K71" s="39">
        <v>16.40625</v>
      </c>
      <c r="L71" s="55">
        <v>23.913042000000001</v>
      </c>
      <c r="M71" s="39">
        <v>457</v>
      </c>
      <c r="N71" s="39">
        <v>101.46948399999999</v>
      </c>
      <c r="O71" s="40">
        <v>7.1637839999999997</v>
      </c>
      <c r="P71" s="40">
        <f t="shared" ref="P71:P97" si="2">M71-N71-O71</f>
        <v>348.36673200000001</v>
      </c>
      <c r="Q71" s="56">
        <v>298.65567600000003</v>
      </c>
      <c r="R71" s="40">
        <v>58.846800999999999</v>
      </c>
      <c r="S71" s="40">
        <v>4.6935140000000004</v>
      </c>
      <c r="T71" s="52">
        <f t="shared" ref="T71:T97" si="3">Q71-R71-S71</f>
        <v>235.11536100000004</v>
      </c>
    </row>
    <row r="72" spans="1:20" x14ac:dyDescent="0.3">
      <c r="A72" s="51"/>
      <c r="B72" s="39">
        <v>67</v>
      </c>
      <c r="C72" s="54">
        <v>246</v>
      </c>
      <c r="D72" s="39">
        <v>19</v>
      </c>
      <c r="E72" s="39">
        <v>215</v>
      </c>
      <c r="F72" s="39">
        <v>2</v>
      </c>
      <c r="G72" s="55">
        <v>5</v>
      </c>
      <c r="H72" s="54">
        <v>304.57848999999999</v>
      </c>
      <c r="I72" s="39">
        <v>15.676567</v>
      </c>
      <c r="J72" s="39">
        <v>281.20492999999999</v>
      </c>
      <c r="K72" s="39">
        <v>1.09375</v>
      </c>
      <c r="L72" s="55">
        <v>5.9782609999999998</v>
      </c>
      <c r="M72" s="39">
        <v>1</v>
      </c>
      <c r="N72" s="39">
        <v>0.22203400000000001</v>
      </c>
      <c r="O72" s="40">
        <v>1.5675999999999999E-2</v>
      </c>
      <c r="P72" s="40">
        <f t="shared" si="2"/>
        <v>0.76228999999999991</v>
      </c>
      <c r="Q72" s="56">
        <v>0.65351400000000004</v>
      </c>
      <c r="R72" s="40">
        <v>0.12876799999999999</v>
      </c>
      <c r="S72" s="40">
        <v>1.027E-2</v>
      </c>
      <c r="T72" s="52">
        <f t="shared" si="3"/>
        <v>0.51447600000000004</v>
      </c>
    </row>
    <row r="73" spans="1:20" x14ac:dyDescent="0.3">
      <c r="A73" s="51"/>
      <c r="B73" s="39">
        <v>68</v>
      </c>
      <c r="C73" s="54">
        <v>449</v>
      </c>
      <c r="D73" s="39">
        <v>146</v>
      </c>
      <c r="E73" s="39">
        <v>245</v>
      </c>
      <c r="F73" s="39">
        <v>14</v>
      </c>
      <c r="G73" s="55">
        <v>33</v>
      </c>
      <c r="H73" s="54">
        <v>429.81403</v>
      </c>
      <c r="I73" s="39">
        <v>87.458748</v>
      </c>
      <c r="J73" s="39">
        <v>296.90012000000002</v>
      </c>
      <c r="K73" s="39">
        <v>7.65625</v>
      </c>
      <c r="L73" s="55">
        <v>34.673915999999998</v>
      </c>
      <c r="M73" s="39">
        <v>164</v>
      </c>
      <c r="N73" s="39">
        <v>36.413556999999997</v>
      </c>
      <c r="O73" s="40">
        <v>2.570811</v>
      </c>
      <c r="P73" s="40">
        <f t="shared" si="2"/>
        <v>125.015632</v>
      </c>
      <c r="Q73" s="56">
        <v>107.176216</v>
      </c>
      <c r="R73" s="40">
        <v>21.117889000000002</v>
      </c>
      <c r="S73" s="40">
        <v>1.6843239999999999</v>
      </c>
      <c r="T73" s="52">
        <f t="shared" si="3"/>
        <v>84.374002999999988</v>
      </c>
    </row>
    <row r="74" spans="1:20" x14ac:dyDescent="0.3">
      <c r="A74" s="51"/>
      <c r="B74" s="39">
        <v>69</v>
      </c>
      <c r="C74" s="54">
        <v>504</v>
      </c>
      <c r="D74" s="39">
        <v>44</v>
      </c>
      <c r="E74" s="39">
        <v>431</v>
      </c>
      <c r="F74" s="39">
        <v>5</v>
      </c>
      <c r="G74" s="55">
        <v>13</v>
      </c>
      <c r="H74" s="54">
        <v>471.90406000000002</v>
      </c>
      <c r="I74" s="39">
        <v>17.418301</v>
      </c>
      <c r="J74" s="39">
        <v>425.34163100000001</v>
      </c>
      <c r="K74" s="39">
        <v>0</v>
      </c>
      <c r="L74" s="55">
        <v>15.810810999999999</v>
      </c>
      <c r="M74" s="39">
        <v>364</v>
      </c>
      <c r="N74" s="39">
        <v>36.745787999999997</v>
      </c>
      <c r="O74" s="40">
        <v>5.5759800000000004</v>
      </c>
      <c r="P74" s="40">
        <f t="shared" si="2"/>
        <v>321.67823199999998</v>
      </c>
      <c r="Q74" s="56">
        <v>270.10048999999998</v>
      </c>
      <c r="R74" s="40">
        <v>23.090257999999999</v>
      </c>
      <c r="S74" s="40">
        <v>3.5686270000000002</v>
      </c>
      <c r="T74" s="52">
        <f t="shared" si="3"/>
        <v>243.44160499999998</v>
      </c>
    </row>
    <row r="75" spans="1:20" x14ac:dyDescent="0.3">
      <c r="A75" s="51"/>
      <c r="B75" s="39">
        <v>70</v>
      </c>
      <c r="C75" s="54">
        <v>872</v>
      </c>
      <c r="D75" s="39">
        <v>221</v>
      </c>
      <c r="E75" s="39">
        <v>532</v>
      </c>
      <c r="F75" s="39">
        <v>41</v>
      </c>
      <c r="G75" s="55">
        <v>50</v>
      </c>
      <c r="H75" s="54">
        <v>572.46365600000001</v>
      </c>
      <c r="I75" s="39">
        <v>53.593260999999998</v>
      </c>
      <c r="J75" s="39">
        <v>453.79233599999998</v>
      </c>
      <c r="K75" s="39">
        <v>2.2222219999999999</v>
      </c>
      <c r="L75" s="55">
        <v>51.189190000000004</v>
      </c>
      <c r="M75" s="39">
        <v>275</v>
      </c>
      <c r="N75" s="39">
        <v>46.575066</v>
      </c>
      <c r="O75" s="40">
        <v>7.8216700000000001</v>
      </c>
      <c r="P75" s="40">
        <f t="shared" si="2"/>
        <v>220.603264</v>
      </c>
      <c r="Q75" s="56">
        <v>192.68622999999999</v>
      </c>
      <c r="R75" s="40">
        <v>27.779194</v>
      </c>
      <c r="S75" s="40">
        <v>5.7110609999999999</v>
      </c>
      <c r="T75" s="52">
        <f t="shared" si="3"/>
        <v>159.195975</v>
      </c>
    </row>
    <row r="76" spans="1:20" x14ac:dyDescent="0.3">
      <c r="A76" s="51"/>
      <c r="B76" s="39">
        <v>71</v>
      </c>
      <c r="C76" s="54">
        <v>351</v>
      </c>
      <c r="D76" s="39">
        <v>156</v>
      </c>
      <c r="E76" s="39">
        <v>149</v>
      </c>
      <c r="F76" s="39">
        <v>15</v>
      </c>
      <c r="G76" s="55">
        <v>12</v>
      </c>
      <c r="H76" s="54">
        <v>204.48711399999999</v>
      </c>
      <c r="I76" s="39">
        <v>38.699421000000001</v>
      </c>
      <c r="J76" s="39">
        <v>137.71362199999999</v>
      </c>
      <c r="K76" s="39">
        <v>4.0740740000000004</v>
      </c>
      <c r="L76" s="55">
        <v>24.000001999999999</v>
      </c>
      <c r="M76" s="39">
        <v>113</v>
      </c>
      <c r="N76" s="39">
        <v>19.138117999999999</v>
      </c>
      <c r="O76" s="40">
        <v>3.2139950000000002</v>
      </c>
      <c r="P76" s="40">
        <f t="shared" si="2"/>
        <v>90.647887000000011</v>
      </c>
      <c r="Q76" s="56">
        <v>79.176524000000001</v>
      </c>
      <c r="R76" s="40">
        <v>11.414723</v>
      </c>
      <c r="S76" s="40">
        <v>2.346727</v>
      </c>
      <c r="T76" s="52">
        <f t="shared" si="3"/>
        <v>65.415074000000004</v>
      </c>
    </row>
    <row r="77" spans="1:20" x14ac:dyDescent="0.3">
      <c r="A77" s="51"/>
      <c r="B77" s="39">
        <v>72</v>
      </c>
      <c r="C77" s="54">
        <v>392</v>
      </c>
      <c r="D77" s="39">
        <v>81</v>
      </c>
      <c r="E77" s="39">
        <v>266</v>
      </c>
      <c r="F77" s="39">
        <v>10</v>
      </c>
      <c r="G77" s="55">
        <v>13</v>
      </c>
      <c r="H77" s="54">
        <v>276.14514600000001</v>
      </c>
      <c r="I77" s="39">
        <v>20.289017000000001</v>
      </c>
      <c r="J77" s="39">
        <v>228.152424</v>
      </c>
      <c r="K77" s="39">
        <v>3.7037040000000001</v>
      </c>
      <c r="L77" s="55">
        <v>24</v>
      </c>
      <c r="M77" s="39">
        <v>244</v>
      </c>
      <c r="N77" s="39">
        <v>41.324786000000003</v>
      </c>
      <c r="O77" s="40">
        <v>6.9399550000000003</v>
      </c>
      <c r="P77" s="40">
        <f t="shared" si="2"/>
        <v>195.73525899999999</v>
      </c>
      <c r="Q77" s="56">
        <v>170.965237</v>
      </c>
      <c r="R77" s="40">
        <v>24.647721000000001</v>
      </c>
      <c r="S77" s="40">
        <v>5.0672689999999996</v>
      </c>
      <c r="T77" s="52">
        <f t="shared" si="3"/>
        <v>141.250247</v>
      </c>
    </row>
    <row r="78" spans="1:20" x14ac:dyDescent="0.3">
      <c r="A78" s="51"/>
      <c r="B78" s="39">
        <v>73</v>
      </c>
      <c r="C78" s="54">
        <v>85</v>
      </c>
      <c r="D78" s="39">
        <v>7</v>
      </c>
      <c r="E78" s="39">
        <v>70</v>
      </c>
      <c r="F78" s="39">
        <v>2</v>
      </c>
      <c r="G78" s="55">
        <v>4</v>
      </c>
      <c r="H78" s="54">
        <v>62.861739999999998</v>
      </c>
      <c r="I78" s="39">
        <v>3</v>
      </c>
      <c r="J78" s="39">
        <v>59.273505999999998</v>
      </c>
      <c r="K78" s="39">
        <v>0</v>
      </c>
      <c r="L78" s="55">
        <v>0.58823499999999995</v>
      </c>
      <c r="M78" s="39">
        <v>45</v>
      </c>
      <c r="N78" s="39">
        <v>5.0397610000000004</v>
      </c>
      <c r="O78" s="40">
        <v>1.169154</v>
      </c>
      <c r="P78" s="40">
        <f t="shared" si="2"/>
        <v>38.791085000000002</v>
      </c>
      <c r="Q78" s="56">
        <v>35.422885999999998</v>
      </c>
      <c r="R78" s="40">
        <v>3.7659750000000001</v>
      </c>
      <c r="S78" s="40">
        <v>0.74626899999999996</v>
      </c>
      <c r="T78" s="52">
        <f t="shared" si="3"/>
        <v>30.910641999999996</v>
      </c>
    </row>
    <row r="79" spans="1:20" x14ac:dyDescent="0.3">
      <c r="A79" s="51"/>
      <c r="B79" s="39">
        <v>74</v>
      </c>
      <c r="C79" s="54">
        <v>469</v>
      </c>
      <c r="D79" s="39">
        <v>41</v>
      </c>
      <c r="E79" s="39">
        <v>364</v>
      </c>
      <c r="F79" s="39">
        <v>10</v>
      </c>
      <c r="G79" s="55">
        <v>39</v>
      </c>
      <c r="H79" s="54">
        <v>332.13826799999998</v>
      </c>
      <c r="I79" s="39">
        <v>17</v>
      </c>
      <c r="J79" s="39">
        <v>305.72649799999999</v>
      </c>
      <c r="K79" s="39">
        <v>0</v>
      </c>
      <c r="L79" s="55">
        <v>9.4117650000000008</v>
      </c>
      <c r="M79" s="39">
        <v>311</v>
      </c>
      <c r="N79" s="39">
        <v>34.830348999999998</v>
      </c>
      <c r="O79" s="40">
        <v>8.0801549999999995</v>
      </c>
      <c r="P79" s="40">
        <f t="shared" si="2"/>
        <v>268.089496</v>
      </c>
      <c r="Q79" s="56">
        <v>244.811498</v>
      </c>
      <c r="R79" s="40">
        <v>26.027073999999999</v>
      </c>
      <c r="S79" s="40">
        <v>5.157546</v>
      </c>
      <c r="T79" s="52">
        <f t="shared" si="3"/>
        <v>213.626878</v>
      </c>
    </row>
    <row r="80" spans="1:20" x14ac:dyDescent="0.3">
      <c r="A80" s="51"/>
      <c r="B80" s="39">
        <v>75</v>
      </c>
      <c r="C80" s="54">
        <v>407</v>
      </c>
      <c r="D80" s="39">
        <v>59</v>
      </c>
      <c r="E80" s="39">
        <v>304</v>
      </c>
      <c r="F80" s="39">
        <v>4</v>
      </c>
      <c r="G80" s="55">
        <v>34</v>
      </c>
      <c r="H80" s="54">
        <v>333.46555599999999</v>
      </c>
      <c r="I80" s="39">
        <v>52.941175999999999</v>
      </c>
      <c r="J80" s="39">
        <v>208.07154800000001</v>
      </c>
      <c r="K80" s="39">
        <v>0</v>
      </c>
      <c r="L80" s="55">
        <v>57.452832000000001</v>
      </c>
      <c r="M80" s="39">
        <v>202</v>
      </c>
      <c r="N80" s="39">
        <v>22.622928000000002</v>
      </c>
      <c r="O80" s="40">
        <v>5.2482030000000002</v>
      </c>
      <c r="P80" s="40">
        <f t="shared" si="2"/>
        <v>174.12886900000001</v>
      </c>
      <c r="Q80" s="56">
        <v>159.00939700000001</v>
      </c>
      <c r="R80" s="40">
        <v>16.905045000000001</v>
      </c>
      <c r="S80" s="40">
        <v>3.349917</v>
      </c>
      <c r="T80" s="52">
        <f t="shared" si="3"/>
        <v>138.754435</v>
      </c>
    </row>
    <row r="81" spans="1:20" x14ac:dyDescent="0.3">
      <c r="A81" s="51"/>
      <c r="B81" s="39">
        <v>76</v>
      </c>
      <c r="C81" s="54">
        <v>556</v>
      </c>
      <c r="D81" s="39">
        <v>93</v>
      </c>
      <c r="E81" s="39">
        <v>395</v>
      </c>
      <c r="F81" s="39">
        <v>16</v>
      </c>
      <c r="G81" s="55">
        <v>34</v>
      </c>
      <c r="H81" s="54">
        <v>416.53444000000002</v>
      </c>
      <c r="I81" s="39">
        <v>82.05883</v>
      </c>
      <c r="J81" s="39">
        <v>266.92844000000002</v>
      </c>
      <c r="K81" s="39">
        <v>0</v>
      </c>
      <c r="L81" s="55">
        <v>47.547168999999997</v>
      </c>
      <c r="M81" s="39">
        <v>294</v>
      </c>
      <c r="N81" s="39">
        <v>29.867049999999999</v>
      </c>
      <c r="O81" s="40">
        <v>4.6849400000000001</v>
      </c>
      <c r="P81" s="40">
        <f t="shared" si="2"/>
        <v>259.44801000000001</v>
      </c>
      <c r="Q81" s="56">
        <v>218.92548400000001</v>
      </c>
      <c r="R81" s="40">
        <v>18.994135</v>
      </c>
      <c r="S81" s="40">
        <v>2.9976099999999999</v>
      </c>
      <c r="T81" s="52">
        <f t="shared" si="3"/>
        <v>196.933739</v>
      </c>
    </row>
    <row r="82" spans="1:20" x14ac:dyDescent="0.3">
      <c r="A82" s="51"/>
      <c r="B82" s="39">
        <v>77</v>
      </c>
      <c r="C82" s="54">
        <v>137</v>
      </c>
      <c r="D82" s="39">
        <v>66</v>
      </c>
      <c r="E82" s="39">
        <v>57</v>
      </c>
      <c r="F82" s="39">
        <v>4</v>
      </c>
      <c r="G82" s="55">
        <v>8</v>
      </c>
      <c r="H82" s="54">
        <v>96.144553999999999</v>
      </c>
      <c r="I82" s="39">
        <v>29.702971000000002</v>
      </c>
      <c r="J82" s="39">
        <v>57.548920000000003</v>
      </c>
      <c r="K82" s="39">
        <v>1.09375</v>
      </c>
      <c r="L82" s="55">
        <v>7.1739129999999998</v>
      </c>
      <c r="M82" s="39">
        <v>37</v>
      </c>
      <c r="N82" s="39">
        <v>8.2152539999999998</v>
      </c>
      <c r="O82" s="40">
        <v>0.57999999999999996</v>
      </c>
      <c r="P82" s="40">
        <f t="shared" si="2"/>
        <v>28.204746</v>
      </c>
      <c r="Q82" s="56">
        <v>24.18</v>
      </c>
      <c r="R82" s="40">
        <v>4.7644019999999996</v>
      </c>
      <c r="S82" s="40">
        <v>0.38</v>
      </c>
      <c r="T82" s="52">
        <f t="shared" si="3"/>
        <v>19.035598</v>
      </c>
    </row>
    <row r="83" spans="1:20" x14ac:dyDescent="0.3">
      <c r="A83" s="51"/>
      <c r="B83" s="39">
        <v>78</v>
      </c>
      <c r="C83" s="54">
        <v>146</v>
      </c>
      <c r="D83" s="39">
        <v>13</v>
      </c>
      <c r="E83" s="39">
        <v>88</v>
      </c>
      <c r="F83" s="39">
        <v>7</v>
      </c>
      <c r="G83" s="55">
        <v>34</v>
      </c>
      <c r="H83" s="54">
        <v>154.85267999999999</v>
      </c>
      <c r="I83" s="39">
        <v>8.2508250000000007</v>
      </c>
      <c r="J83" s="39">
        <v>109.86611000000001</v>
      </c>
      <c r="K83" s="39">
        <v>3.828125</v>
      </c>
      <c r="L83" s="55">
        <v>32.282608000000003</v>
      </c>
      <c r="M83" s="39">
        <v>74</v>
      </c>
      <c r="N83" s="39">
        <v>16.430506999999999</v>
      </c>
      <c r="O83" s="40">
        <v>1.1599999999999999</v>
      </c>
      <c r="P83" s="40">
        <f t="shared" si="2"/>
        <v>56.409493000000005</v>
      </c>
      <c r="Q83" s="56">
        <v>48.36</v>
      </c>
      <c r="R83" s="40">
        <v>9.5288039999999992</v>
      </c>
      <c r="S83" s="40">
        <v>0.76</v>
      </c>
      <c r="T83" s="52">
        <f t="shared" si="3"/>
        <v>38.071196</v>
      </c>
    </row>
    <row r="84" spans="1:20" x14ac:dyDescent="0.3">
      <c r="A84" s="51"/>
      <c r="B84" s="39">
        <v>79</v>
      </c>
      <c r="C84" s="54">
        <v>0</v>
      </c>
      <c r="D84" s="39">
        <v>0</v>
      </c>
      <c r="E84" s="39">
        <v>0</v>
      </c>
      <c r="F84" s="39">
        <v>0</v>
      </c>
      <c r="G84" s="55">
        <v>0</v>
      </c>
      <c r="H84" s="54">
        <v>0</v>
      </c>
      <c r="I84" s="39">
        <v>0</v>
      </c>
      <c r="J84" s="39">
        <v>0</v>
      </c>
      <c r="K84" s="39">
        <v>0</v>
      </c>
      <c r="L84" s="55">
        <v>0</v>
      </c>
      <c r="M84" s="39">
        <v>1</v>
      </c>
      <c r="N84" s="39">
        <v>0.22203400000000001</v>
      </c>
      <c r="O84" s="40">
        <v>1.5675999999999999E-2</v>
      </c>
      <c r="P84" s="40">
        <f t="shared" si="2"/>
        <v>0.76228999999999991</v>
      </c>
      <c r="Q84" s="56">
        <v>0.65351400000000004</v>
      </c>
      <c r="R84" s="40">
        <v>0.12876799999999999</v>
      </c>
      <c r="S84" s="40">
        <v>1.027E-2</v>
      </c>
      <c r="T84" s="52">
        <f t="shared" si="3"/>
        <v>0.51447600000000004</v>
      </c>
    </row>
    <row r="85" spans="1:20" x14ac:dyDescent="0.3">
      <c r="A85" s="51"/>
      <c r="B85" s="39">
        <v>80</v>
      </c>
      <c r="C85" s="54">
        <v>2</v>
      </c>
      <c r="D85" s="39">
        <v>0</v>
      </c>
      <c r="E85" s="39">
        <v>1</v>
      </c>
      <c r="F85" s="39">
        <v>0</v>
      </c>
      <c r="G85" s="55">
        <v>0</v>
      </c>
      <c r="H85" s="54">
        <v>0.80773600000000001</v>
      </c>
      <c r="I85" s="39">
        <v>0</v>
      </c>
      <c r="J85" s="39">
        <v>0.80773600000000001</v>
      </c>
      <c r="K85" s="39">
        <v>0</v>
      </c>
      <c r="L85" s="55">
        <v>0</v>
      </c>
      <c r="M85" s="39">
        <v>5</v>
      </c>
      <c r="N85" s="39">
        <v>0.50475000000000003</v>
      </c>
      <c r="O85" s="40">
        <v>7.6592999999999994E-2</v>
      </c>
      <c r="P85" s="40">
        <f t="shared" si="2"/>
        <v>4.4186570000000005</v>
      </c>
      <c r="Q85" s="56">
        <v>3.710172</v>
      </c>
      <c r="R85" s="40">
        <v>0.31717400000000001</v>
      </c>
      <c r="S85" s="40">
        <v>4.9020000000000001E-2</v>
      </c>
      <c r="T85" s="52">
        <f t="shared" si="3"/>
        <v>3.3439779999999999</v>
      </c>
    </row>
    <row r="86" spans="1:20" x14ac:dyDescent="0.3">
      <c r="A86" s="53"/>
      <c r="B86" s="39">
        <v>81</v>
      </c>
      <c r="C86" s="54">
        <v>0</v>
      </c>
      <c r="D86" s="39">
        <v>0</v>
      </c>
      <c r="E86" s="39">
        <v>0</v>
      </c>
      <c r="F86" s="39">
        <v>0</v>
      </c>
      <c r="G86" s="55">
        <v>0</v>
      </c>
      <c r="H86" s="54">
        <v>0</v>
      </c>
      <c r="I86" s="39">
        <v>0</v>
      </c>
      <c r="J86" s="39">
        <v>0</v>
      </c>
      <c r="K86" s="39">
        <v>0</v>
      </c>
      <c r="L86" s="55">
        <v>0</v>
      </c>
      <c r="M86" s="39">
        <v>6</v>
      </c>
      <c r="N86" s="39">
        <v>0.60570000000000002</v>
      </c>
      <c r="O86" s="40">
        <v>9.1911999999999994E-2</v>
      </c>
      <c r="P86" s="40">
        <f t="shared" si="2"/>
        <v>5.3023880000000005</v>
      </c>
      <c r="Q86" s="56">
        <v>4.4522060000000003</v>
      </c>
      <c r="R86" s="40">
        <v>0.38060899999999998</v>
      </c>
      <c r="S86" s="40">
        <v>5.8824000000000001E-2</v>
      </c>
      <c r="T86" s="52">
        <f t="shared" si="3"/>
        <v>4.0127730000000001</v>
      </c>
    </row>
    <row r="87" spans="1:20" x14ac:dyDescent="0.3">
      <c r="A87" s="53"/>
      <c r="B87" s="39">
        <v>82</v>
      </c>
      <c r="C87" s="54">
        <v>0</v>
      </c>
      <c r="D87" s="39">
        <v>0</v>
      </c>
      <c r="E87" s="39">
        <v>0</v>
      </c>
      <c r="F87" s="39">
        <v>0</v>
      </c>
      <c r="G87" s="55">
        <v>0</v>
      </c>
      <c r="H87" s="54">
        <v>0</v>
      </c>
      <c r="I87" s="39">
        <v>0</v>
      </c>
      <c r="J87" s="39">
        <v>0</v>
      </c>
      <c r="K87" s="39">
        <v>0</v>
      </c>
      <c r="L87" s="55">
        <v>0</v>
      </c>
      <c r="M87" s="39">
        <v>5</v>
      </c>
      <c r="N87" s="39">
        <v>0.50475000000000003</v>
      </c>
      <c r="O87" s="40">
        <v>7.6592999999999994E-2</v>
      </c>
      <c r="P87" s="40">
        <f t="shared" si="2"/>
        <v>4.4186570000000005</v>
      </c>
      <c r="Q87" s="56">
        <v>3.710172</v>
      </c>
      <c r="R87" s="40">
        <v>0.31717400000000001</v>
      </c>
      <c r="S87" s="40">
        <v>4.9020000000000001E-2</v>
      </c>
      <c r="T87" s="52">
        <f t="shared" si="3"/>
        <v>3.3439779999999999</v>
      </c>
    </row>
    <row r="88" spans="1:20" x14ac:dyDescent="0.3">
      <c r="A88" s="53"/>
      <c r="B88" s="39">
        <v>83</v>
      </c>
      <c r="C88" s="54">
        <v>0</v>
      </c>
      <c r="D88" s="39">
        <v>0</v>
      </c>
      <c r="E88" s="39">
        <v>0</v>
      </c>
      <c r="F88" s="39">
        <v>0</v>
      </c>
      <c r="G88" s="55">
        <v>0</v>
      </c>
      <c r="H88" s="54">
        <v>0</v>
      </c>
      <c r="I88" s="39">
        <v>0</v>
      </c>
      <c r="J88" s="39">
        <v>0</v>
      </c>
      <c r="K88" s="39">
        <v>0</v>
      </c>
      <c r="L88" s="55">
        <v>0</v>
      </c>
      <c r="M88" s="39">
        <v>466</v>
      </c>
      <c r="N88" s="39">
        <v>107.242869</v>
      </c>
      <c r="O88" s="40">
        <v>5.6777860000000002</v>
      </c>
      <c r="P88" s="40">
        <f t="shared" si="2"/>
        <v>353.07934499999999</v>
      </c>
      <c r="Q88" s="56">
        <v>291.27310999999997</v>
      </c>
      <c r="R88" s="40">
        <v>55.600563999999999</v>
      </c>
      <c r="S88" s="40">
        <v>3.7561879999999999</v>
      </c>
      <c r="T88" s="52">
        <f t="shared" si="3"/>
        <v>231.91635799999997</v>
      </c>
    </row>
    <row r="89" spans="1:20" x14ac:dyDescent="0.3">
      <c r="A89" s="51"/>
      <c r="B89" s="39">
        <v>84</v>
      </c>
      <c r="C89" s="54">
        <v>2</v>
      </c>
      <c r="D89" s="39">
        <v>1</v>
      </c>
      <c r="E89" s="39">
        <v>0</v>
      </c>
      <c r="F89" s="39">
        <v>1</v>
      </c>
      <c r="G89" s="55">
        <v>0</v>
      </c>
      <c r="H89" s="54">
        <v>1.7422280000000001</v>
      </c>
      <c r="I89" s="39">
        <v>0.492228</v>
      </c>
      <c r="J89" s="39">
        <v>0</v>
      </c>
      <c r="K89" s="39">
        <v>1.25</v>
      </c>
      <c r="L89" s="55">
        <v>0</v>
      </c>
      <c r="M89" s="39">
        <v>1</v>
      </c>
      <c r="N89" s="39">
        <v>0.20239599999999999</v>
      </c>
      <c r="O89" s="40">
        <v>0</v>
      </c>
      <c r="P89" s="40">
        <f t="shared" si="2"/>
        <v>0.79760399999999998</v>
      </c>
      <c r="Q89" s="56">
        <v>0.272727</v>
      </c>
      <c r="R89" s="40">
        <v>0</v>
      </c>
      <c r="S89" s="40">
        <v>0</v>
      </c>
      <c r="T89" s="52">
        <f t="shared" si="3"/>
        <v>0.272727</v>
      </c>
    </row>
    <row r="90" spans="1:20" x14ac:dyDescent="0.3">
      <c r="A90" s="53"/>
      <c r="B90" s="39">
        <v>85</v>
      </c>
      <c r="C90" s="54">
        <v>12</v>
      </c>
      <c r="D90" s="39">
        <v>1</v>
      </c>
      <c r="E90" s="39">
        <v>10</v>
      </c>
      <c r="F90" s="39">
        <v>0</v>
      </c>
      <c r="G90" s="55">
        <v>1</v>
      </c>
      <c r="H90" s="54">
        <v>9.0987670000000005</v>
      </c>
      <c r="I90" s="39">
        <v>1.0470090000000001</v>
      </c>
      <c r="J90" s="39">
        <v>7.2043010000000001</v>
      </c>
      <c r="K90" s="39">
        <v>0</v>
      </c>
      <c r="L90" s="55">
        <v>0.84745800000000004</v>
      </c>
      <c r="M90" s="39">
        <v>0</v>
      </c>
      <c r="N90" s="39">
        <v>0</v>
      </c>
      <c r="O90" s="40">
        <v>0</v>
      </c>
      <c r="P90" s="40">
        <f t="shared" si="2"/>
        <v>0</v>
      </c>
      <c r="Q90" s="56">
        <v>0</v>
      </c>
      <c r="R90" s="40">
        <v>0</v>
      </c>
      <c r="S90" s="40">
        <v>0</v>
      </c>
      <c r="T90" s="52">
        <f t="shared" si="3"/>
        <v>0</v>
      </c>
    </row>
    <row r="91" spans="1:20" x14ac:dyDescent="0.3">
      <c r="A91" s="53"/>
      <c r="B91" s="39">
        <v>86</v>
      </c>
      <c r="C91" s="54">
        <v>0</v>
      </c>
      <c r="D91" s="39">
        <v>0</v>
      </c>
      <c r="E91" s="39">
        <v>0</v>
      </c>
      <c r="F91" s="39">
        <v>0</v>
      </c>
      <c r="G91" s="55">
        <v>0</v>
      </c>
      <c r="H91" s="54">
        <v>0</v>
      </c>
      <c r="I91" s="39">
        <v>0</v>
      </c>
      <c r="J91" s="39">
        <v>0</v>
      </c>
      <c r="K91" s="39">
        <v>0</v>
      </c>
      <c r="L91" s="55">
        <v>0</v>
      </c>
      <c r="M91" s="39">
        <v>3</v>
      </c>
      <c r="N91" s="39">
        <v>0.76123600000000002</v>
      </c>
      <c r="O91" s="40">
        <v>3.5129000000000001E-2</v>
      </c>
      <c r="P91" s="40">
        <f t="shared" si="2"/>
        <v>2.2036349999999998</v>
      </c>
      <c r="Q91" s="56">
        <v>1.819672</v>
      </c>
      <c r="R91" s="40">
        <v>0.391046</v>
      </c>
      <c r="S91" s="40">
        <v>2.3418999999999999E-2</v>
      </c>
      <c r="T91" s="52">
        <f t="shared" si="3"/>
        <v>1.4052069999999999</v>
      </c>
    </row>
    <row r="92" spans="1:20" x14ac:dyDescent="0.3">
      <c r="A92" s="53"/>
      <c r="B92" s="39">
        <v>87</v>
      </c>
      <c r="C92" s="54">
        <v>0</v>
      </c>
      <c r="D92" s="39">
        <v>0</v>
      </c>
      <c r="E92" s="39">
        <v>0</v>
      </c>
      <c r="F92" s="39">
        <v>0</v>
      </c>
      <c r="G92" s="55">
        <v>0</v>
      </c>
      <c r="H92" s="54">
        <v>0</v>
      </c>
      <c r="I92" s="39">
        <v>0</v>
      </c>
      <c r="J92" s="39">
        <v>0</v>
      </c>
      <c r="K92" s="39">
        <v>0</v>
      </c>
      <c r="L92" s="55">
        <v>0</v>
      </c>
      <c r="M92" s="39">
        <v>0</v>
      </c>
      <c r="N92" s="39">
        <v>0</v>
      </c>
      <c r="O92" s="40">
        <v>0</v>
      </c>
      <c r="P92" s="40">
        <f t="shared" si="2"/>
        <v>0</v>
      </c>
      <c r="Q92" s="56">
        <v>0</v>
      </c>
      <c r="R92" s="40">
        <v>0</v>
      </c>
      <c r="S92" s="40">
        <v>0</v>
      </c>
      <c r="T92" s="52">
        <f t="shared" si="3"/>
        <v>0</v>
      </c>
    </row>
    <row r="93" spans="1:20" x14ac:dyDescent="0.3">
      <c r="A93" s="51"/>
      <c r="B93" s="39">
        <v>88</v>
      </c>
      <c r="C93" s="54">
        <v>1285</v>
      </c>
      <c r="D93" s="39">
        <v>322</v>
      </c>
      <c r="E93" s="39">
        <v>820</v>
      </c>
      <c r="F93" s="39">
        <v>26</v>
      </c>
      <c r="G93" s="55">
        <v>66</v>
      </c>
      <c r="H93" s="54">
        <v>920.30504399999995</v>
      </c>
      <c r="I93" s="39">
        <v>221.96581800000001</v>
      </c>
      <c r="J93" s="39">
        <v>615.96773499999995</v>
      </c>
      <c r="K93" s="39">
        <v>3.04</v>
      </c>
      <c r="L93" s="55">
        <v>43.220342000000002</v>
      </c>
      <c r="M93" s="39">
        <v>327</v>
      </c>
      <c r="N93" s="39">
        <v>82.974776000000006</v>
      </c>
      <c r="O93" s="40">
        <v>3.82904</v>
      </c>
      <c r="P93" s="40">
        <f t="shared" si="2"/>
        <v>240.19618399999999</v>
      </c>
      <c r="Q93" s="56">
        <v>198.34426199999999</v>
      </c>
      <c r="R93" s="40">
        <v>42.624029</v>
      </c>
      <c r="S93" s="40">
        <v>2.5526930000000001</v>
      </c>
      <c r="T93" s="52">
        <f t="shared" si="3"/>
        <v>153.16753999999997</v>
      </c>
    </row>
    <row r="94" spans="1:20" x14ac:dyDescent="0.3">
      <c r="A94" s="53"/>
      <c r="B94" s="39">
        <v>89</v>
      </c>
      <c r="C94" s="54">
        <v>4</v>
      </c>
      <c r="D94" s="39">
        <v>0</v>
      </c>
      <c r="E94" s="39">
        <v>1</v>
      </c>
      <c r="F94" s="39">
        <v>0</v>
      </c>
      <c r="G94" s="55">
        <v>0</v>
      </c>
      <c r="H94" s="54">
        <v>0.90053799999999995</v>
      </c>
      <c r="I94" s="39">
        <v>0</v>
      </c>
      <c r="J94" s="39">
        <v>0.90053799999999995</v>
      </c>
      <c r="K94" s="39">
        <v>0</v>
      </c>
      <c r="L94" s="55">
        <v>0</v>
      </c>
      <c r="M94" s="39">
        <v>4</v>
      </c>
      <c r="N94" s="39">
        <v>1.0149820000000001</v>
      </c>
      <c r="O94" s="40">
        <v>4.6837999999999998E-2</v>
      </c>
      <c r="P94" s="40">
        <f t="shared" si="2"/>
        <v>2.93818</v>
      </c>
      <c r="Q94" s="56">
        <v>2.4262299999999999</v>
      </c>
      <c r="R94" s="40">
        <v>0.52139500000000005</v>
      </c>
      <c r="S94" s="40">
        <v>3.1226E-2</v>
      </c>
      <c r="T94" s="52">
        <f t="shared" si="3"/>
        <v>1.8736089999999999</v>
      </c>
    </row>
    <row r="95" spans="1:20" x14ac:dyDescent="0.3">
      <c r="A95" s="53"/>
      <c r="B95" s="39">
        <v>90</v>
      </c>
      <c r="C95" s="54">
        <v>0</v>
      </c>
      <c r="D95" s="39">
        <v>0</v>
      </c>
      <c r="E95" s="39">
        <v>0</v>
      </c>
      <c r="F95" s="39">
        <v>0</v>
      </c>
      <c r="G95" s="55">
        <v>0</v>
      </c>
      <c r="H95" s="54">
        <v>0</v>
      </c>
      <c r="I95" s="39">
        <v>0</v>
      </c>
      <c r="J95" s="39">
        <v>0</v>
      </c>
      <c r="K95" s="39">
        <v>0</v>
      </c>
      <c r="L95" s="55">
        <v>0</v>
      </c>
      <c r="M95" s="39">
        <v>4</v>
      </c>
      <c r="N95" s="39">
        <v>1.0149820000000001</v>
      </c>
      <c r="O95" s="40">
        <v>4.6837999999999998E-2</v>
      </c>
      <c r="P95" s="40">
        <f t="shared" si="2"/>
        <v>2.93818</v>
      </c>
      <c r="Q95" s="56">
        <v>2.4262299999999999</v>
      </c>
      <c r="R95" s="40">
        <v>0.52139500000000005</v>
      </c>
      <c r="S95" s="40">
        <v>3.1226E-2</v>
      </c>
      <c r="T95" s="52">
        <f t="shared" si="3"/>
        <v>1.8736089999999999</v>
      </c>
    </row>
    <row r="96" spans="1:20" x14ac:dyDescent="0.3">
      <c r="A96" s="53"/>
      <c r="B96" s="39">
        <v>91</v>
      </c>
      <c r="C96" s="54">
        <v>73</v>
      </c>
      <c r="D96" s="39">
        <v>24</v>
      </c>
      <c r="E96" s="39">
        <v>34</v>
      </c>
      <c r="F96" s="39">
        <v>6</v>
      </c>
      <c r="G96" s="55">
        <v>7</v>
      </c>
      <c r="H96" s="54">
        <v>58.99456</v>
      </c>
      <c r="I96" s="39">
        <v>20.940172</v>
      </c>
      <c r="J96" s="39">
        <v>29.717741</v>
      </c>
      <c r="K96" s="39">
        <v>0.96</v>
      </c>
      <c r="L96" s="55">
        <v>5.9322030000000003</v>
      </c>
      <c r="M96" s="39">
        <v>43</v>
      </c>
      <c r="N96" s="39">
        <v>10.911056</v>
      </c>
      <c r="O96" s="40">
        <v>0.50351299999999999</v>
      </c>
      <c r="P96" s="40">
        <f t="shared" si="2"/>
        <v>31.585430999999996</v>
      </c>
      <c r="Q96" s="56">
        <v>26.081966999999999</v>
      </c>
      <c r="R96" s="40">
        <v>5.6049949999999997</v>
      </c>
      <c r="S96" s="40">
        <v>0.335675</v>
      </c>
      <c r="T96" s="52">
        <f t="shared" si="3"/>
        <v>20.141297000000002</v>
      </c>
    </row>
    <row r="97" spans="1:20" x14ac:dyDescent="0.3">
      <c r="A97" s="51"/>
      <c r="B97" s="39">
        <v>92</v>
      </c>
      <c r="C97" s="54">
        <v>1360</v>
      </c>
      <c r="D97" s="39">
        <v>503</v>
      </c>
      <c r="E97" s="39">
        <v>730</v>
      </c>
      <c r="F97" s="39">
        <v>22</v>
      </c>
      <c r="G97" s="55">
        <v>46</v>
      </c>
      <c r="H97" s="54">
        <v>821.32302900000002</v>
      </c>
      <c r="I97" s="39">
        <v>228.21529200000001</v>
      </c>
      <c r="J97" s="39">
        <v>502.55388199999999</v>
      </c>
      <c r="K97" s="39">
        <v>14.4</v>
      </c>
      <c r="L97" s="55">
        <v>23.653846000000001</v>
      </c>
      <c r="M97" s="39">
        <v>508</v>
      </c>
      <c r="N97" s="39">
        <v>128.90271000000001</v>
      </c>
      <c r="O97" s="40">
        <v>5.9484779999999997</v>
      </c>
      <c r="P97" s="40">
        <f t="shared" si="2"/>
        <v>373.14881199999996</v>
      </c>
      <c r="Q97" s="56">
        <v>308.131148</v>
      </c>
      <c r="R97" s="40">
        <v>66.217146</v>
      </c>
      <c r="S97" s="40">
        <v>3.965652</v>
      </c>
      <c r="T97" s="52">
        <f t="shared" si="3"/>
        <v>237.94834999999998</v>
      </c>
    </row>
    <row r="99" spans="1:20" x14ac:dyDescent="0.3">
      <c r="B99" s="40"/>
      <c r="C99" s="40">
        <f t="shared" ref="C99:T99" si="4">SUM(C6:C98)</f>
        <v>40971</v>
      </c>
      <c r="D99" s="40">
        <f t="shared" si="4"/>
        <v>9068</v>
      </c>
      <c r="E99" s="40">
        <f t="shared" si="4"/>
        <v>27141</v>
      </c>
      <c r="F99" s="40">
        <f t="shared" si="4"/>
        <v>995</v>
      </c>
      <c r="G99" s="40">
        <f t="shared" si="4"/>
        <v>2619</v>
      </c>
      <c r="H99" s="40">
        <f t="shared" si="4"/>
        <v>30993.183983000003</v>
      </c>
      <c r="I99" s="40">
        <f t="shared" si="4"/>
        <v>5364.0332649999991</v>
      </c>
      <c r="J99" s="40">
        <f t="shared" si="4"/>
        <v>22781.312442999999</v>
      </c>
      <c r="K99" s="40">
        <f t="shared" si="4"/>
        <v>545.35833699999989</v>
      </c>
      <c r="L99" s="40">
        <f t="shared" si="4"/>
        <v>1694.2392029999992</v>
      </c>
      <c r="M99" s="40">
        <f t="shared" si="4"/>
        <v>21788</v>
      </c>
      <c r="N99" s="40">
        <f t="shared" si="4"/>
        <v>3549.4481179999993</v>
      </c>
      <c r="O99" s="40">
        <f t="shared" si="4"/>
        <v>543.69501100000002</v>
      </c>
      <c r="P99" s="40">
        <f t="shared" si="4"/>
        <v>17694.856870999996</v>
      </c>
      <c r="Q99" s="40">
        <f t="shared" si="4"/>
        <v>15604.493645999992</v>
      </c>
      <c r="R99" s="40">
        <f t="shared" si="4"/>
        <v>2214.6717710000003</v>
      </c>
      <c r="S99" s="40">
        <f t="shared" si="4"/>
        <v>335.70950899999985</v>
      </c>
      <c r="T99" s="40">
        <f t="shared" si="4"/>
        <v>13054.112366000007</v>
      </c>
    </row>
  </sheetData>
  <sheetProtection algorithmName="SHA-512" hashValue="0L6eRcR508EonvDVPosyxv5c1mct4gCjc7pHKNhrDboAW2fD/ZaDiy76CvxCvtL8QYlCVzLsYlflVqkPeewl5w==" saltValue="ChHp+ghlKq6Tz56MlrbULw==" spinCount="100000" sheet="1" objects="1" scenarios="1" selectLockedCells="1"/>
  <protectedRanges>
    <protectedRange sqref="A6:A97" name="Range1"/>
  </protectedRanges>
  <mergeCells count="5">
    <mergeCell ref="C4:G4"/>
    <mergeCell ref="H4:L4"/>
    <mergeCell ref="Q4:T4"/>
    <mergeCell ref="M4:P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2" zoomScaleNormal="100" workbookViewId="0">
      <selection activeCell="A3" sqref="A3:F4"/>
    </sheetView>
  </sheetViews>
  <sheetFormatPr defaultColWidth="9.09765625" defaultRowHeight="13" x14ac:dyDescent="0.3"/>
  <cols>
    <col min="1" max="1" width="11.59765625" style="45" customWidth="1"/>
    <col min="2" max="2" width="13.69921875" style="45" customWidth="1"/>
    <col min="3" max="4" width="6.296875" style="45" bestFit="1" customWidth="1"/>
    <col min="5" max="6" width="6.296875" style="45" customWidth="1"/>
    <col min="7" max="7" width="6.8984375" style="45" bestFit="1" customWidth="1"/>
    <col min="8" max="8" width="12.796875" style="45" customWidth="1"/>
    <col min="9" max="9" width="6.296875" style="45" customWidth="1"/>
    <col min="10" max="10" width="10.09765625" style="45" customWidth="1"/>
    <col min="11" max="14" width="8" style="45" customWidth="1"/>
    <col min="15" max="15" width="13.09765625" style="45" customWidth="1"/>
    <col min="16" max="17" width="8" style="45" bestFit="1" customWidth="1"/>
    <col min="18" max="18" width="8" style="45" customWidth="1"/>
    <col min="19" max="19" width="10.09765625" style="45" bestFit="1" customWidth="1"/>
    <col min="20" max="20" width="6.3984375" style="45" bestFit="1" customWidth="1"/>
    <col min="21" max="21" width="9.09765625" style="45" bestFit="1" customWidth="1"/>
    <col min="22" max="22" width="7.3984375" style="45" bestFit="1" customWidth="1"/>
    <col min="23" max="23" width="6.8984375" style="45" bestFit="1" customWidth="1"/>
    <col min="24" max="24" width="5.3984375" style="45" bestFit="1" customWidth="1"/>
    <col min="25" max="16384" width="9.09765625" style="45"/>
  </cols>
  <sheetData>
    <row r="1" spans="1:18" s="48" customFormat="1" ht="14.5" x14ac:dyDescent="0.35">
      <c r="A1" s="47" t="s">
        <v>53</v>
      </c>
      <c r="B1" s="47"/>
      <c r="F1" s="49" t="s">
        <v>57</v>
      </c>
      <c r="G1" s="76">
        <v>8194</v>
      </c>
    </row>
    <row r="2" spans="1:18" s="48" customFormat="1" ht="14.5" x14ac:dyDescent="0.35">
      <c r="A2" s="47" t="s">
        <v>56</v>
      </c>
      <c r="B2" s="47"/>
    </row>
    <row r="3" spans="1:18" s="48" customFormat="1" ht="14.5" x14ac:dyDescent="0.35">
      <c r="A3" s="83" t="s">
        <v>52</v>
      </c>
      <c r="B3" s="83"/>
      <c r="C3" s="83"/>
      <c r="D3" s="83"/>
      <c r="E3" s="83"/>
      <c r="F3" s="83"/>
    </row>
    <row r="4" spans="1:18" s="48" customFormat="1" ht="14.5" x14ac:dyDescent="0.35">
      <c r="A4" s="83"/>
      <c r="B4" s="83"/>
      <c r="C4" s="83"/>
      <c r="D4" s="83"/>
      <c r="E4" s="83"/>
      <c r="F4" s="83"/>
    </row>
    <row r="5" spans="1:18" ht="13.5" thickBot="1" x14ac:dyDescent="0.35">
      <c r="A5" s="46"/>
      <c r="B5" s="46"/>
      <c r="C5" s="46"/>
      <c r="D5" s="46"/>
      <c r="E5" s="46"/>
      <c r="F5" s="46"/>
      <c r="G5" s="46"/>
    </row>
    <row r="6" spans="1:18" ht="13.5" thickBot="1" x14ac:dyDescent="0.35">
      <c r="C6" s="67" t="s">
        <v>13</v>
      </c>
      <c r="D6" s="68"/>
      <c r="E6" s="68"/>
      <c r="F6" s="68"/>
      <c r="G6" s="68"/>
      <c r="H6" s="68"/>
      <c r="I6" s="69"/>
      <c r="J6" s="88" t="s">
        <v>48</v>
      </c>
      <c r="K6" s="89"/>
      <c r="L6" s="89"/>
      <c r="M6" s="89"/>
      <c r="N6" s="89"/>
      <c r="O6" s="89"/>
      <c r="P6" s="90"/>
    </row>
    <row r="7" spans="1:18" ht="13.5" thickBot="1" x14ac:dyDescent="0.35">
      <c r="A7" s="5" t="s">
        <v>54</v>
      </c>
      <c r="B7" s="5" t="s">
        <v>55</v>
      </c>
      <c r="C7" s="27">
        <v>1</v>
      </c>
      <c r="D7" s="28">
        <v>2</v>
      </c>
      <c r="E7" s="28">
        <v>3</v>
      </c>
      <c r="F7" s="28">
        <v>4</v>
      </c>
      <c r="G7" s="70">
        <v>5</v>
      </c>
      <c r="H7" s="29" t="s">
        <v>49</v>
      </c>
      <c r="I7" s="29" t="s">
        <v>1</v>
      </c>
      <c r="J7" s="27">
        <f>C7</f>
        <v>1</v>
      </c>
      <c r="K7" s="28">
        <f>D7</f>
        <v>2</v>
      </c>
      <c r="L7" s="28">
        <f>E7</f>
        <v>3</v>
      </c>
      <c r="M7" s="28">
        <f>F7</f>
        <v>4</v>
      </c>
      <c r="N7" s="28">
        <f>G7</f>
        <v>5</v>
      </c>
      <c r="O7" s="29" t="s">
        <v>49</v>
      </c>
      <c r="P7" s="29" t="s">
        <v>1</v>
      </c>
    </row>
    <row r="8" spans="1:18" x14ac:dyDescent="0.3">
      <c r="A8" s="85" t="s">
        <v>39</v>
      </c>
      <c r="B8" s="30" t="s">
        <v>2</v>
      </c>
      <c r="C8" s="7">
        <f>SUMIF(Asignaciones!$A$6:$A$97,"=1",Asignaciones!$C$6:$C$97)</f>
        <v>0</v>
      </c>
      <c r="D8" s="8">
        <f>SUMIF(Asignaciones!$A$6:$A$97,"=2",Asignaciones!$C$6:$C$97)</f>
        <v>0</v>
      </c>
      <c r="E8" s="8">
        <f>SUMIF(Asignaciones!$A$6:$A$97,"=3",Asignaciones!$C$6:$C$97)</f>
        <v>0</v>
      </c>
      <c r="F8" s="8">
        <f>SUMIF(Asignaciones!$A$6:$A$97,"=4",Asignaciones!$C$6:$C$97)</f>
        <v>0</v>
      </c>
      <c r="G8" s="71">
        <f>SUMIF(Asignaciones!$A$6:$A$97,"=5",Asignaciones!$C$6:$C$97)</f>
        <v>0</v>
      </c>
      <c r="H8" s="9">
        <f>I8-SUM(C8:G8)</f>
        <v>40971</v>
      </c>
      <c r="I8" s="9">
        <f>Asignaciones!C99</f>
        <v>40971</v>
      </c>
      <c r="J8" s="10"/>
      <c r="K8" s="11"/>
      <c r="L8" s="11"/>
      <c r="M8" s="11"/>
      <c r="N8" s="11"/>
      <c r="O8" s="42"/>
      <c r="P8" s="12"/>
      <c r="R8" s="6"/>
    </row>
    <row r="9" spans="1:18" ht="26" x14ac:dyDescent="0.3">
      <c r="A9" s="86"/>
      <c r="B9" s="31" t="s">
        <v>50</v>
      </c>
      <c r="C9" s="13">
        <f t="shared" ref="C9:G9" si="0">C8-$G$1</f>
        <v>-8194</v>
      </c>
      <c r="D9" s="14">
        <f t="shared" si="0"/>
        <v>-8194</v>
      </c>
      <c r="E9" s="14">
        <f t="shared" si="0"/>
        <v>-8194</v>
      </c>
      <c r="F9" s="14">
        <f t="shared" si="0"/>
        <v>-8194</v>
      </c>
      <c r="G9" s="72">
        <f t="shared" si="0"/>
        <v>-8194</v>
      </c>
      <c r="H9" s="15"/>
      <c r="I9" s="15">
        <f>MAX(C9:G9)-MIN(C9:G9)</f>
        <v>0</v>
      </c>
      <c r="J9" s="74">
        <f>C9/$G$1</f>
        <v>-1</v>
      </c>
      <c r="K9" s="75">
        <f>D9/$G$1</f>
        <v>-1</v>
      </c>
      <c r="L9" s="75">
        <f>E9/$G$1</f>
        <v>-1</v>
      </c>
      <c r="M9" s="75">
        <f>F9/$G$1</f>
        <v>-1</v>
      </c>
      <c r="N9" s="75">
        <f>G9/$G$1</f>
        <v>-1</v>
      </c>
      <c r="O9" s="43"/>
      <c r="P9" s="26">
        <f>I9/$G$1</f>
        <v>0</v>
      </c>
      <c r="R9" s="6"/>
    </row>
    <row r="10" spans="1:18" x14ac:dyDescent="0.3">
      <c r="A10" s="86"/>
      <c r="B10" s="32" t="s">
        <v>6</v>
      </c>
      <c r="C10" s="13">
        <f>SUMIF(Asignaciones!$A$6:$A$97,"=1",Asignaciones!$D$6:$D$97)</f>
        <v>0</v>
      </c>
      <c r="D10" s="14">
        <f>SUMIF(Asignaciones!$A$6:$A$97,"=2",Asignaciones!$D$6:$D$97)</f>
        <v>0</v>
      </c>
      <c r="E10" s="14">
        <f>SUMIF(Asignaciones!$A$6:$A$97,"=3",Asignaciones!$D$6:$D$97)</f>
        <v>0</v>
      </c>
      <c r="F10" s="14">
        <f>SUMIF(Asignaciones!$A$6:$A$97,"=4",Asignaciones!$D$6:$D$97)</f>
        <v>0</v>
      </c>
      <c r="G10" s="72">
        <f>SUMIF(Asignaciones!$A$6:$A$97,"=5",Asignaciones!$D$6:$D$97)</f>
        <v>0</v>
      </c>
      <c r="H10" s="15">
        <f t="shared" ref="H10:H26" si="1">I10-SUM(C10:G10)</f>
        <v>9068</v>
      </c>
      <c r="I10" s="15">
        <v>9068</v>
      </c>
      <c r="J10" s="16" t="e">
        <f t="shared" ref="J10:M13" si="2">C10/C$8</f>
        <v>#DIV/0!</v>
      </c>
      <c r="K10" s="17" t="e">
        <f t="shared" si="2"/>
        <v>#DIV/0!</v>
      </c>
      <c r="L10" s="17" t="e">
        <f t="shared" si="2"/>
        <v>#DIV/0!</v>
      </c>
      <c r="M10" s="17" t="e">
        <f t="shared" si="2"/>
        <v>#DIV/0!</v>
      </c>
      <c r="N10" s="17" t="e">
        <f>G10/G$8</f>
        <v>#DIV/0!</v>
      </c>
      <c r="O10" s="43">
        <f>IF(H10&gt;0,H10/H$8,"")</f>
        <v>0.22132728027141149</v>
      </c>
      <c r="P10" s="18">
        <f>I10/I$8</f>
        <v>0.22132728027141149</v>
      </c>
      <c r="R10" s="6"/>
    </row>
    <row r="11" spans="1:18" x14ac:dyDescent="0.3">
      <c r="A11" s="86"/>
      <c r="B11" s="32" t="s">
        <v>0</v>
      </c>
      <c r="C11" s="13">
        <f>SUMIF(Asignaciones!$A$6:$A$97,"=1",Asignaciones!$E$6:$E$97)</f>
        <v>0</v>
      </c>
      <c r="D11" s="14">
        <f>SUMIF(Asignaciones!$A$6:$A$97,"=2",Asignaciones!$E$6:$E$97)</f>
        <v>0</v>
      </c>
      <c r="E11" s="14">
        <f>SUMIF(Asignaciones!$A$6:$A$97,"=3",Asignaciones!$E$6:$E$97)</f>
        <v>0</v>
      </c>
      <c r="F11" s="14">
        <f>SUMIF(Asignaciones!$A$6:$A$97,"=4",Asignaciones!$E$6:$E$97)</f>
        <v>0</v>
      </c>
      <c r="G11" s="72">
        <f>SUMIF(Asignaciones!$A$6:$A$97,"=5",Asignaciones!$E$6:$E$97)</f>
        <v>0</v>
      </c>
      <c r="H11" s="15">
        <f t="shared" si="1"/>
        <v>27141</v>
      </c>
      <c r="I11" s="15">
        <v>27141</v>
      </c>
      <c r="J11" s="16" t="e">
        <f t="shared" si="2"/>
        <v>#DIV/0!</v>
      </c>
      <c r="K11" s="17" t="e">
        <f t="shared" si="2"/>
        <v>#DIV/0!</v>
      </c>
      <c r="L11" s="17" t="e">
        <f t="shared" si="2"/>
        <v>#DIV/0!</v>
      </c>
      <c r="M11" s="17" t="e">
        <f t="shared" si="2"/>
        <v>#DIV/0!</v>
      </c>
      <c r="N11" s="17" t="e">
        <f>G11/G$8</f>
        <v>#DIV/0!</v>
      </c>
      <c r="O11" s="43">
        <f>IF(H11&gt;0,H11/H$8,"")</f>
        <v>0.66244416782602333</v>
      </c>
      <c r="P11" s="18">
        <f>I11/I$8</f>
        <v>0.66244416782602333</v>
      </c>
      <c r="R11" s="6"/>
    </row>
    <row r="12" spans="1:18" x14ac:dyDescent="0.3">
      <c r="A12" s="86"/>
      <c r="B12" s="32" t="s">
        <v>23</v>
      </c>
      <c r="C12" s="13">
        <f>SUMIF(Asignaciones!$A$6:$A$97,"=1",Asignaciones!$F$6:$F$97)</f>
        <v>0</v>
      </c>
      <c r="D12" s="14">
        <f>SUMIF(Asignaciones!$A$6:$A$97,"=2",Asignaciones!$F$6:$F$97)</f>
        <v>0</v>
      </c>
      <c r="E12" s="14">
        <f>SUMIF(Asignaciones!$A$6:$A$97,"=3",Asignaciones!$F$6:$F$97)</f>
        <v>0</v>
      </c>
      <c r="F12" s="14">
        <f>SUMIF(Asignaciones!$A$6:$A$97,"=4",Asignaciones!$F$6:$F$97)</f>
        <v>0</v>
      </c>
      <c r="G12" s="72">
        <f>SUMIF(Asignaciones!$A$6:$A$97,"=5",Asignaciones!$F$6:$F$97)</f>
        <v>0</v>
      </c>
      <c r="H12" s="15">
        <f t="shared" si="1"/>
        <v>995</v>
      </c>
      <c r="I12" s="15">
        <v>995</v>
      </c>
      <c r="J12" s="16" t="e">
        <f t="shared" si="2"/>
        <v>#DIV/0!</v>
      </c>
      <c r="K12" s="17" t="e">
        <f t="shared" si="2"/>
        <v>#DIV/0!</v>
      </c>
      <c r="L12" s="17" t="e">
        <f t="shared" si="2"/>
        <v>#DIV/0!</v>
      </c>
      <c r="M12" s="17" t="e">
        <f t="shared" si="2"/>
        <v>#DIV/0!</v>
      </c>
      <c r="N12" s="17" t="e">
        <f>G12/G$8</f>
        <v>#DIV/0!</v>
      </c>
      <c r="O12" s="43">
        <f>IF(H12&gt;0,H12/H$8,"")</f>
        <v>2.4285470210636793E-2</v>
      </c>
      <c r="P12" s="18">
        <f>I12/I$8</f>
        <v>2.4285470210636793E-2</v>
      </c>
      <c r="R12" s="6"/>
    </row>
    <row r="13" spans="1:18" ht="13.5" thickBot="1" x14ac:dyDescent="0.35">
      <c r="A13" s="86"/>
      <c r="B13" s="32" t="s">
        <v>4</v>
      </c>
      <c r="C13" s="13">
        <f>SUMIF(Asignaciones!$A$6:$A$97,"=1",Asignaciones!$G$6:$G$97)</f>
        <v>0</v>
      </c>
      <c r="D13" s="14">
        <f>SUMIF(Asignaciones!$A$6:$A$97,"=2",Asignaciones!$G$6:$G$97)</f>
        <v>0</v>
      </c>
      <c r="E13" s="14">
        <f>SUMIF(Asignaciones!$A$6:$A$97,"=3",Asignaciones!$G$6:$G$97)</f>
        <v>0</v>
      </c>
      <c r="F13" s="14">
        <f>SUMIF(Asignaciones!$A$6:$A$97,"=4",Asignaciones!$G$6:$G$97)</f>
        <v>0</v>
      </c>
      <c r="G13" s="72">
        <f>SUMIF(Asignaciones!$A$6:$A$97,"=5",Asignaciones!$G$6:$G$97)</f>
        <v>0</v>
      </c>
      <c r="H13" s="15">
        <f t="shared" si="1"/>
        <v>2619</v>
      </c>
      <c r="I13" s="15">
        <v>2619</v>
      </c>
      <c r="J13" s="16" t="e">
        <f t="shared" si="2"/>
        <v>#DIV/0!</v>
      </c>
      <c r="K13" s="17" t="e">
        <f t="shared" si="2"/>
        <v>#DIV/0!</v>
      </c>
      <c r="L13" s="17" t="e">
        <f t="shared" si="2"/>
        <v>#DIV/0!</v>
      </c>
      <c r="M13" s="17" t="e">
        <f t="shared" si="2"/>
        <v>#DIV/0!</v>
      </c>
      <c r="N13" s="17" t="e">
        <f>G13/G$8</f>
        <v>#DIV/0!</v>
      </c>
      <c r="O13" s="34">
        <f>IF(H13&gt;0,H13/H$8,"")</f>
        <v>6.3923262795635941E-2</v>
      </c>
      <c r="P13" s="18">
        <f>I13/I$8</f>
        <v>6.3923262795635941E-2</v>
      </c>
      <c r="R13" s="6"/>
    </row>
    <row r="14" spans="1:18" x14ac:dyDescent="0.3">
      <c r="A14" s="85" t="s">
        <v>51</v>
      </c>
      <c r="B14" s="30" t="s">
        <v>3</v>
      </c>
      <c r="C14" s="7">
        <f>SUMIF(Asignaciones!$A$6:$A$97,"=1",Asignaciones!$H$6:$H$97)</f>
        <v>0</v>
      </c>
      <c r="D14" s="8">
        <f>SUMIF(Asignaciones!$A$6:$A$97,"=2",Asignaciones!$H$6:$H$97)</f>
        <v>0</v>
      </c>
      <c r="E14" s="8">
        <f>SUMIF(Asignaciones!$A$6:$A$97,"=3",Asignaciones!$H$6:$H$97)</f>
        <v>0</v>
      </c>
      <c r="F14" s="8">
        <f>SUMIF(Asignaciones!$A$6:$A$97,"=4",Asignaciones!$H$6:$H$97)</f>
        <v>0</v>
      </c>
      <c r="G14" s="71">
        <f>SUMIF(Asignaciones!$A$6:$A$97,"=5",Asignaciones!$H$6:$H$97)</f>
        <v>0</v>
      </c>
      <c r="H14" s="9">
        <f t="shared" si="1"/>
        <v>30993.183983000003</v>
      </c>
      <c r="I14" s="9">
        <v>30993.183983000003</v>
      </c>
      <c r="J14" s="10"/>
      <c r="K14" s="11"/>
      <c r="L14" s="11"/>
      <c r="M14" s="11"/>
      <c r="N14" s="11"/>
      <c r="O14" s="44"/>
      <c r="P14" s="25"/>
      <c r="R14" s="6"/>
    </row>
    <row r="15" spans="1:18" x14ac:dyDescent="0.3">
      <c r="A15" s="86"/>
      <c r="B15" s="32" t="s">
        <v>8</v>
      </c>
      <c r="C15" s="13">
        <f>SUMIF(Asignaciones!$A$6:$A$97,"=1",Asignaciones!$I$6:$I$97)</f>
        <v>0</v>
      </c>
      <c r="D15" s="14">
        <f>SUMIF(Asignaciones!$A$6:$A$97,"=2",Asignaciones!$I$6:$I$97)</f>
        <v>0</v>
      </c>
      <c r="E15" s="14">
        <f>SUMIF(Asignaciones!$A$6:$A$97,"=3",Asignaciones!$I$6:$I$97)</f>
        <v>0</v>
      </c>
      <c r="F15" s="14">
        <f>SUMIF(Asignaciones!$A$6:$A$97,"=4",Asignaciones!$I$6:$I$97)</f>
        <v>0</v>
      </c>
      <c r="G15" s="72">
        <f>SUMIF(Asignaciones!$A$6:$A$97,"=5",Asignaciones!$I$6:$I$97)</f>
        <v>0</v>
      </c>
      <c r="H15" s="15">
        <f t="shared" si="1"/>
        <v>5364.0332649999991</v>
      </c>
      <c r="I15" s="15">
        <v>5364.0332649999991</v>
      </c>
      <c r="J15" s="16" t="e">
        <f t="shared" ref="J15:M18" si="3">C15/C$14</f>
        <v>#DIV/0!</v>
      </c>
      <c r="K15" s="17" t="e">
        <f t="shared" si="3"/>
        <v>#DIV/0!</v>
      </c>
      <c r="L15" s="17" t="e">
        <f t="shared" si="3"/>
        <v>#DIV/0!</v>
      </c>
      <c r="M15" s="17" t="e">
        <f t="shared" si="3"/>
        <v>#DIV/0!</v>
      </c>
      <c r="N15" s="17" t="e">
        <f>G15/G$14</f>
        <v>#DIV/0!</v>
      </c>
      <c r="O15" s="43">
        <f>IF(H15&gt;0,H15/H$8,"")</f>
        <v>0.13092268348343949</v>
      </c>
      <c r="P15" s="18">
        <f>I15/I$14</f>
        <v>0.17307138459676205</v>
      </c>
      <c r="R15" s="6"/>
    </row>
    <row r="16" spans="1:18" x14ac:dyDescent="0.3">
      <c r="A16" s="86"/>
      <c r="B16" s="32" t="s">
        <v>9</v>
      </c>
      <c r="C16" s="13">
        <f>SUMIF(Asignaciones!$A$6:$A$97,"=1",Asignaciones!$J$6:$J$97)</f>
        <v>0</v>
      </c>
      <c r="D16" s="14">
        <f>SUMIF(Asignaciones!$A$6:$A$97,"=2",Asignaciones!$J$6:$J$97)</f>
        <v>0</v>
      </c>
      <c r="E16" s="14">
        <f>SUMIF(Asignaciones!$A$6:$A$97,"=3",Asignaciones!$J$6:$J$97)</f>
        <v>0</v>
      </c>
      <c r="F16" s="14">
        <f>SUMIF(Asignaciones!$A$6:$A$97,"=4",Asignaciones!$J$6:$J$97)</f>
        <v>0</v>
      </c>
      <c r="G16" s="72">
        <f>SUMIF(Asignaciones!$A$6:$A$97,"=5",Asignaciones!$J$6:$J$97)</f>
        <v>0</v>
      </c>
      <c r="H16" s="15">
        <f t="shared" si="1"/>
        <v>22781.312442999999</v>
      </c>
      <c r="I16" s="15">
        <v>22781.312442999999</v>
      </c>
      <c r="J16" s="16" t="e">
        <f t="shared" si="3"/>
        <v>#DIV/0!</v>
      </c>
      <c r="K16" s="17" t="e">
        <f t="shared" si="3"/>
        <v>#DIV/0!</v>
      </c>
      <c r="L16" s="17" t="e">
        <f t="shared" si="3"/>
        <v>#DIV/0!</v>
      </c>
      <c r="M16" s="17" t="e">
        <f t="shared" si="3"/>
        <v>#DIV/0!</v>
      </c>
      <c r="N16" s="17" t="e">
        <f>G16/G$14</f>
        <v>#DIV/0!</v>
      </c>
      <c r="O16" s="43">
        <f>IF(H16&gt;0,H16/H$8,"")</f>
        <v>0.55603505999365399</v>
      </c>
      <c r="P16" s="18">
        <f>I16/I$14</f>
        <v>0.73504266149278896</v>
      </c>
      <c r="R16" s="6"/>
    </row>
    <row r="17" spans="1:20" x14ac:dyDescent="0.3">
      <c r="A17" s="86"/>
      <c r="B17" s="32" t="s">
        <v>23</v>
      </c>
      <c r="C17" s="13">
        <f>SUMIF(Asignaciones!$A$6:$A$97,"=1",Asignaciones!$K$6:$K$97)</f>
        <v>0</v>
      </c>
      <c r="D17" s="14">
        <f>SUMIF(Asignaciones!$A$6:$A$97,"=2",Asignaciones!$K$6:$K$97)</f>
        <v>0</v>
      </c>
      <c r="E17" s="14">
        <f>SUMIF(Asignaciones!$A$6:$A$97,"=3",Asignaciones!$K$6:$K$97)</f>
        <v>0</v>
      </c>
      <c r="F17" s="14">
        <f>SUMIF(Asignaciones!$A$6:$A$97,"=4",Asignaciones!$K$6:$K$97)</f>
        <v>0</v>
      </c>
      <c r="G17" s="72">
        <f>SUMIF(Asignaciones!$A$6:$A$97,"=5",Asignaciones!$K$6:$K$97)</f>
        <v>0</v>
      </c>
      <c r="H17" s="15">
        <f t="shared" si="1"/>
        <v>545.35833699999989</v>
      </c>
      <c r="I17" s="15">
        <v>545.35833699999989</v>
      </c>
      <c r="J17" s="16" t="e">
        <f t="shared" si="3"/>
        <v>#DIV/0!</v>
      </c>
      <c r="K17" s="17" t="e">
        <f t="shared" si="3"/>
        <v>#DIV/0!</v>
      </c>
      <c r="L17" s="17" t="e">
        <f t="shared" si="3"/>
        <v>#DIV/0!</v>
      </c>
      <c r="M17" s="17" t="e">
        <f t="shared" si="3"/>
        <v>#DIV/0!</v>
      </c>
      <c r="N17" s="17" t="e">
        <f>G17/G$14</f>
        <v>#DIV/0!</v>
      </c>
      <c r="O17" s="43">
        <f>IF(H17&gt;0,H17/H$8,"")</f>
        <v>1.331083783651851E-2</v>
      </c>
      <c r="P17" s="18">
        <f>I17/I$14</f>
        <v>1.7596073294668051E-2</v>
      </c>
      <c r="R17" s="6"/>
    </row>
    <row r="18" spans="1:20" ht="13.5" thickBot="1" x14ac:dyDescent="0.35">
      <c r="A18" s="86"/>
      <c r="B18" s="32" t="s">
        <v>10</v>
      </c>
      <c r="C18" s="13">
        <f>SUMIF(Asignaciones!$A$6:$A$97,"=1",Asignaciones!$L$6:$L$97)</f>
        <v>0</v>
      </c>
      <c r="D18" s="14">
        <f>SUMIF(Asignaciones!$A$6:$A$97,"=2",Asignaciones!$L$6:$L$97)</f>
        <v>0</v>
      </c>
      <c r="E18" s="14">
        <f>SUMIF(Asignaciones!$A$6:$A$97,"=3",Asignaciones!$L$6:$L$97)</f>
        <v>0</v>
      </c>
      <c r="F18" s="14">
        <f>SUMIF(Asignaciones!$A$6:$A$97,"=4",Asignaciones!$L$6:$L$97)</f>
        <v>0</v>
      </c>
      <c r="G18" s="72">
        <f>SUMIF(Asignaciones!$A$6:$A$97,"=5",Asignaciones!$L$6:$L$97)</f>
        <v>0</v>
      </c>
      <c r="H18" s="15">
        <f t="shared" si="1"/>
        <v>1694.2392029999992</v>
      </c>
      <c r="I18" s="15">
        <v>1694.2392029999992</v>
      </c>
      <c r="J18" s="16" t="e">
        <f t="shared" si="3"/>
        <v>#DIV/0!</v>
      </c>
      <c r="K18" s="17" t="e">
        <f t="shared" si="3"/>
        <v>#DIV/0!</v>
      </c>
      <c r="L18" s="17" t="e">
        <f t="shared" si="3"/>
        <v>#DIV/0!</v>
      </c>
      <c r="M18" s="17" t="e">
        <f t="shared" si="3"/>
        <v>#DIV/0!</v>
      </c>
      <c r="N18" s="17" t="e">
        <f>G18/G$14</f>
        <v>#DIV/0!</v>
      </c>
      <c r="O18" s="34">
        <f>IF(H18&gt;0,H18/H$8,"")</f>
        <v>4.1352156476532162E-2</v>
      </c>
      <c r="P18" s="18">
        <f>I18/I$14</f>
        <v>5.4664896769860825E-2</v>
      </c>
      <c r="R18" s="6"/>
    </row>
    <row r="19" spans="1:20" x14ac:dyDescent="0.3">
      <c r="A19" s="85" t="s">
        <v>41</v>
      </c>
      <c r="B19" s="30" t="s">
        <v>14</v>
      </c>
      <c r="C19" s="7">
        <f>SUMIF(Asignaciones!$A$6:$A$97,"=1",Asignaciones!$M$6:$M$97)</f>
        <v>0</v>
      </c>
      <c r="D19" s="8">
        <f>SUMIF(Asignaciones!$A$6:$A$97,"=2",Asignaciones!$M$6:$M$97)</f>
        <v>0</v>
      </c>
      <c r="E19" s="8">
        <f>SUMIF(Asignaciones!$A$6:$A$97,"=3",Asignaciones!$M$6:$M$97)</f>
        <v>0</v>
      </c>
      <c r="F19" s="8">
        <f>SUMIF(Asignaciones!$A$6:$A$97,"=4",Asignaciones!$M$6:$M$97)</f>
        <v>0</v>
      </c>
      <c r="G19" s="71">
        <f>SUMIF(Asignaciones!$A$6:$A$97,"=5",Asignaciones!$M$6:$M$97)</f>
        <v>0</v>
      </c>
      <c r="H19" s="9">
        <f t="shared" si="1"/>
        <v>21788</v>
      </c>
      <c r="I19" s="9">
        <v>21788</v>
      </c>
      <c r="J19" s="10"/>
      <c r="K19" s="11"/>
      <c r="L19" s="11"/>
      <c r="M19" s="11"/>
      <c r="N19" s="11"/>
      <c r="O19" s="43"/>
      <c r="P19" s="25"/>
      <c r="R19" s="6"/>
    </row>
    <row r="20" spans="1:20" x14ac:dyDescent="0.3">
      <c r="A20" s="86"/>
      <c r="B20" s="32" t="s">
        <v>16</v>
      </c>
      <c r="C20" s="13">
        <f>SUMIF(Asignaciones!$A$6:$A$97,"=1",Asignaciones!$N$6:$N$97)</f>
        <v>0</v>
      </c>
      <c r="D20" s="14">
        <f>SUMIF(Asignaciones!$A$6:$A$97,"=2",Asignaciones!$N$6:$N$97)</f>
        <v>0</v>
      </c>
      <c r="E20" s="14">
        <f>SUMIF(Asignaciones!$A$6:$A$97,"=3",Asignaciones!$N$6:$N$97)</f>
        <v>0</v>
      </c>
      <c r="F20" s="14">
        <f>SUMIF(Asignaciones!$A$6:$A$97,"=4",Asignaciones!$N$6:$N$97)</f>
        <v>0</v>
      </c>
      <c r="G20" s="72">
        <f>SUMIF(Asignaciones!$A$6:$A$97,"=5",Asignaciones!$N$6:$N$97)</f>
        <v>0</v>
      </c>
      <c r="H20" s="15">
        <f t="shared" si="1"/>
        <v>3549.4481179999993</v>
      </c>
      <c r="I20" s="15">
        <v>3549.4481179999993</v>
      </c>
      <c r="J20" s="16" t="e">
        <f t="shared" ref="J20:K22" si="4">C20/C$19</f>
        <v>#DIV/0!</v>
      </c>
      <c r="K20" s="17" t="e">
        <f t="shared" si="4"/>
        <v>#DIV/0!</v>
      </c>
      <c r="L20" s="17" t="e">
        <f t="shared" ref="L20:M22" si="5">E20/E$19</f>
        <v>#DIV/0!</v>
      </c>
      <c r="M20" s="17" t="e">
        <f t="shared" si="5"/>
        <v>#DIV/0!</v>
      </c>
      <c r="N20" s="17" t="e">
        <f>G20/G$19</f>
        <v>#DIV/0!</v>
      </c>
      <c r="O20" s="43">
        <f>IF(H20&gt;0,H20/H$8,"")</f>
        <v>8.6633182446120408E-2</v>
      </c>
      <c r="P20" s="18">
        <f>I20/I$19</f>
        <v>0.16290839535524138</v>
      </c>
      <c r="R20" s="6"/>
    </row>
    <row r="21" spans="1:20" x14ac:dyDescent="0.3">
      <c r="A21" s="86"/>
      <c r="B21" s="32" t="s">
        <v>5</v>
      </c>
      <c r="C21" s="13">
        <f>SUMIF(Asignaciones!$A$6:$A$97,"=1",Asignaciones!$O$6:$O$97)</f>
        <v>0</v>
      </c>
      <c r="D21" s="14">
        <f>SUMIF(Asignaciones!$A$6:$A$97,"=2",Asignaciones!$O$6:$O$97)</f>
        <v>0</v>
      </c>
      <c r="E21" s="14">
        <f>SUMIF(Asignaciones!$A$6:$A$97,"=3",Asignaciones!$O$6:$O$97)</f>
        <v>0</v>
      </c>
      <c r="F21" s="14">
        <f>SUMIF(Asignaciones!$A$6:$A$97,"=4",Asignaciones!$O$6:$O$97)</f>
        <v>0</v>
      </c>
      <c r="G21" s="72">
        <f>SUMIF(Asignaciones!$A$6:$A$97,"=5",Asignaciones!$O$6:$O$97)</f>
        <v>0</v>
      </c>
      <c r="H21" s="15">
        <f t="shared" si="1"/>
        <v>543.69501100000002</v>
      </c>
      <c r="I21" s="15">
        <v>543.69501100000002</v>
      </c>
      <c r="J21" s="16" t="e">
        <f t="shared" si="4"/>
        <v>#DIV/0!</v>
      </c>
      <c r="K21" s="17" t="e">
        <f t="shared" si="4"/>
        <v>#DIV/0!</v>
      </c>
      <c r="L21" s="17" t="e">
        <f t="shared" si="5"/>
        <v>#DIV/0!</v>
      </c>
      <c r="M21" s="17" t="e">
        <f t="shared" si="5"/>
        <v>#DIV/0!</v>
      </c>
      <c r="N21" s="17" t="e">
        <f>G21/G$19</f>
        <v>#DIV/0!</v>
      </c>
      <c r="O21" s="43">
        <f>IF(H21&gt;0,H21/H$8,"")</f>
        <v>1.3270240194283762E-2</v>
      </c>
      <c r="P21" s="18">
        <f>I21/I$19</f>
        <v>2.4953874196805583E-2</v>
      </c>
      <c r="R21" s="6"/>
    </row>
    <row r="22" spans="1:20" ht="13.5" thickBot="1" x14ac:dyDescent="0.35">
      <c r="A22" s="87"/>
      <c r="B22" s="33" t="s">
        <v>25</v>
      </c>
      <c r="C22" s="19">
        <f>SUMIF(Asignaciones!$A$6:$A$97,"=1",Asignaciones!$P$6:$P$97)</f>
        <v>0</v>
      </c>
      <c r="D22" s="20">
        <f>SUMIF(Asignaciones!$A$6:$A$97,"=2",Asignaciones!$P$6:$P$97)</f>
        <v>0</v>
      </c>
      <c r="E22" s="20">
        <f>SUMIF(Asignaciones!$A$6:$A$97,"=3",Asignaciones!$P$6:$P$97)</f>
        <v>0</v>
      </c>
      <c r="F22" s="20">
        <f>SUMIF(Asignaciones!$A$6:$A$97,"=4",Asignaciones!$P$6:$P$97)</f>
        <v>0</v>
      </c>
      <c r="G22" s="73">
        <f>SUMIF(Asignaciones!$A$6:$A$97,"=5",Asignaciones!$P$6:$P$97)</f>
        <v>0</v>
      </c>
      <c r="H22" s="21">
        <f t="shared" si="1"/>
        <v>17694.856870999996</v>
      </c>
      <c r="I22" s="21">
        <v>17694.856870999996</v>
      </c>
      <c r="J22" s="22" t="e">
        <f t="shared" si="4"/>
        <v>#DIV/0!</v>
      </c>
      <c r="K22" s="23" t="e">
        <f t="shared" si="4"/>
        <v>#DIV/0!</v>
      </c>
      <c r="L22" s="23" t="e">
        <f t="shared" si="5"/>
        <v>#DIV/0!</v>
      </c>
      <c r="M22" s="23" t="e">
        <f t="shared" si="5"/>
        <v>#DIV/0!</v>
      </c>
      <c r="N22" s="23" t="e">
        <f>G22/G$19</f>
        <v>#DIV/0!</v>
      </c>
      <c r="O22" s="43">
        <f>IF(H22&gt;0,H22/H$8,"")</f>
        <v>0.43188735620316798</v>
      </c>
      <c r="P22" s="24">
        <f>I22/I$19</f>
        <v>0.81213773044795279</v>
      </c>
      <c r="R22" s="6"/>
    </row>
    <row r="23" spans="1:20" x14ac:dyDescent="0.3">
      <c r="A23" s="85" t="s">
        <v>42</v>
      </c>
      <c r="B23" s="30" t="s">
        <v>15</v>
      </c>
      <c r="C23" s="7">
        <f>SUMIF(Asignaciones!$A$6:$A$97,"=1",Asignaciones!$Q$6:$Q$97)</f>
        <v>0</v>
      </c>
      <c r="D23" s="8">
        <f>SUMIF(Asignaciones!$A$6:$A$97,"=2",Asignaciones!$Q$6:$Q$97)</f>
        <v>0</v>
      </c>
      <c r="E23" s="8">
        <f>SUMIF(Asignaciones!$A$6:$A$97,"=3",Asignaciones!$Q$6:$Q$97)</f>
        <v>0</v>
      </c>
      <c r="F23" s="8">
        <f>SUMIF(Asignaciones!$A$6:$A$97,"=4",Asignaciones!$Q$6:$Q$97)</f>
        <v>0</v>
      </c>
      <c r="G23" s="71">
        <f>SUMIF(Asignaciones!$A$6:$A$97,"=5",Asignaciones!$Q$6:$Q$97)</f>
        <v>0</v>
      </c>
      <c r="H23" s="9">
        <f t="shared" si="1"/>
        <v>15604.493645999992</v>
      </c>
      <c r="I23" s="9">
        <v>15604.493645999992</v>
      </c>
      <c r="J23" s="10"/>
      <c r="K23" s="11"/>
      <c r="L23" s="11"/>
      <c r="M23" s="11"/>
      <c r="N23" s="11"/>
      <c r="O23" s="44"/>
      <c r="P23" s="25"/>
      <c r="R23" s="6"/>
    </row>
    <row r="24" spans="1:20" x14ac:dyDescent="0.3">
      <c r="A24" s="86"/>
      <c r="B24" s="32" t="s">
        <v>16</v>
      </c>
      <c r="C24" s="13">
        <f>SUMIF(Asignaciones!$A$6:$A$97,"=1",Asignaciones!$R$6:$R$97)</f>
        <v>0</v>
      </c>
      <c r="D24" s="14">
        <f>SUMIF(Asignaciones!$A$6:$A$97,"=2",Asignaciones!$R$6:$R$97)</f>
        <v>0</v>
      </c>
      <c r="E24" s="14">
        <f>SUMIF(Asignaciones!$A$6:$A$97,"=3",Asignaciones!$R$6:$R$97)</f>
        <v>0</v>
      </c>
      <c r="F24" s="14">
        <f>SUMIF(Asignaciones!$A$6:$A$97,"=4",Asignaciones!$R$6:$R$97)</f>
        <v>0</v>
      </c>
      <c r="G24" s="72">
        <f>SUMIF(Asignaciones!$A$6:$A$97,"=5",Asignaciones!$R$6:$R$97)</f>
        <v>0</v>
      </c>
      <c r="H24" s="15">
        <f t="shared" si="1"/>
        <v>2214.6717710000003</v>
      </c>
      <c r="I24" s="15">
        <v>2214.6717710000003</v>
      </c>
      <c r="J24" s="16" t="e">
        <f t="shared" ref="J24:K26" si="6">C24/C$23</f>
        <v>#DIV/0!</v>
      </c>
      <c r="K24" s="17" t="e">
        <f t="shared" si="6"/>
        <v>#DIV/0!</v>
      </c>
      <c r="L24" s="17" t="e">
        <f t="shared" ref="L24:M26" si="7">E24/E$23</f>
        <v>#DIV/0!</v>
      </c>
      <c r="M24" s="17" t="e">
        <f t="shared" si="7"/>
        <v>#DIV/0!</v>
      </c>
      <c r="N24" s="17" t="e">
        <f>G24/G$23</f>
        <v>#DIV/0!</v>
      </c>
      <c r="O24" s="43">
        <f>IF(H24&gt;0,H24/H$8,"")</f>
        <v>5.405461841302385E-2</v>
      </c>
      <c r="P24" s="18">
        <f>I24/I$23</f>
        <v>0.14192525699593606</v>
      </c>
      <c r="R24" s="6"/>
    </row>
    <row r="25" spans="1:20" x14ac:dyDescent="0.3">
      <c r="A25" s="86"/>
      <c r="B25" s="32" t="s">
        <v>5</v>
      </c>
      <c r="C25" s="13">
        <f>SUMIF(Asignaciones!$A$6:$A$97,"=1",Asignaciones!$S$6:$S$97)</f>
        <v>0</v>
      </c>
      <c r="D25" s="14">
        <f>SUMIF(Asignaciones!$A$6:$A$97,"=2",Asignaciones!$S$6:$S$97)</f>
        <v>0</v>
      </c>
      <c r="E25" s="14">
        <f>SUMIF(Asignaciones!$A$6:$A$97,"=3",Asignaciones!$S$6:$S$97)</f>
        <v>0</v>
      </c>
      <c r="F25" s="14">
        <f>SUMIF(Asignaciones!$A$6:$A$97,"=4",Asignaciones!$S$6:$S$97)</f>
        <v>0</v>
      </c>
      <c r="G25" s="72">
        <f>SUMIF(Asignaciones!$A$6:$A$97,"=5",Asignaciones!$S$6:$S$97)</f>
        <v>0</v>
      </c>
      <c r="H25" s="15">
        <f t="shared" si="1"/>
        <v>335.70950899999985</v>
      </c>
      <c r="I25" s="15">
        <v>335.70950899999985</v>
      </c>
      <c r="J25" s="16" t="e">
        <f t="shared" si="6"/>
        <v>#DIV/0!</v>
      </c>
      <c r="K25" s="17" t="e">
        <f t="shared" si="6"/>
        <v>#DIV/0!</v>
      </c>
      <c r="L25" s="17" t="e">
        <f t="shared" si="7"/>
        <v>#DIV/0!</v>
      </c>
      <c r="M25" s="17" t="e">
        <f t="shared" si="7"/>
        <v>#DIV/0!</v>
      </c>
      <c r="N25" s="17" t="e">
        <f>G25/G$23</f>
        <v>#DIV/0!</v>
      </c>
      <c r="O25" s="43">
        <f>IF(H25&gt;0,H25/H$8,"")</f>
        <v>8.1938324424592965E-3</v>
      </c>
      <c r="P25" s="18">
        <f>I25/I$23</f>
        <v>2.1513643224562728E-2</v>
      </c>
      <c r="R25" s="6"/>
    </row>
    <row r="26" spans="1:20" ht="13.5" thickBot="1" x14ac:dyDescent="0.35">
      <c r="A26" s="87"/>
      <c r="B26" s="33" t="s">
        <v>25</v>
      </c>
      <c r="C26" s="19">
        <f>SUMIF(Asignaciones!$A$6:$A$97,"=1",Asignaciones!$T$6:$T$97)</f>
        <v>0</v>
      </c>
      <c r="D26" s="20">
        <f>SUMIF(Asignaciones!$A$6:$A$97,"=2",Asignaciones!$T$6:$T$97)</f>
        <v>0</v>
      </c>
      <c r="E26" s="20">
        <f>SUMIF(Asignaciones!$A$6:$A$97,"=3",Asignaciones!$T$6:$T$97)</f>
        <v>0</v>
      </c>
      <c r="F26" s="20">
        <f>SUMIF(Asignaciones!$A$6:$A$97,"=4",Asignaciones!$T$6:$T$97)</f>
        <v>0</v>
      </c>
      <c r="G26" s="73">
        <f>SUMIF(Asignaciones!$A$6:$A$97,"=5",Asignaciones!$T$6:$T$97)</f>
        <v>0</v>
      </c>
      <c r="H26" s="21">
        <f t="shared" si="1"/>
        <v>13054.112366000007</v>
      </c>
      <c r="I26" s="21">
        <v>13054.112366000007</v>
      </c>
      <c r="J26" s="22" t="e">
        <f t="shared" si="6"/>
        <v>#DIV/0!</v>
      </c>
      <c r="K26" s="23" t="e">
        <f t="shared" si="6"/>
        <v>#DIV/0!</v>
      </c>
      <c r="L26" s="23" t="e">
        <f t="shared" si="7"/>
        <v>#DIV/0!</v>
      </c>
      <c r="M26" s="23" t="e">
        <f t="shared" si="7"/>
        <v>#DIV/0!</v>
      </c>
      <c r="N26" s="23" t="e">
        <f>G26/G$23</f>
        <v>#DIV/0!</v>
      </c>
      <c r="O26" s="34">
        <f>IF(H26&gt;0,H26/H$8,"")</f>
        <v>0.31861834873447087</v>
      </c>
      <c r="P26" s="24">
        <f>I26/I$23</f>
        <v>0.83656109977950222</v>
      </c>
      <c r="R26" s="6"/>
    </row>
    <row r="27" spans="1:20" ht="15.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0" ht="15.5" x14ac:dyDescent="0.35">
      <c r="A28" s="1" t="s">
        <v>45</v>
      </c>
    </row>
    <row r="29" spans="1:20" x14ac:dyDescent="0.3">
      <c r="A29" s="84" t="s">
        <v>46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3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x14ac:dyDescent="0.3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x14ac:dyDescent="0.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x14ac:dyDescent="0.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</sheetData>
  <sheetProtection algorithmName="SHA-512" hashValue="8tY0t2RMqgKQjf4EbxgpXgO1nX9azxtfXpT0x4yI+GaCms8k/WMCqIFaxwCzVXuX0EK5Ltgqp9netjapdQeRCw==" saltValue="wefPomArA6l9XTq7jmYJjw==" spinCount="100000" sheet="1" objects="1" scenarios="1" selectLockedCells="1"/>
  <protectedRanges>
    <protectedRange sqref="A3:B3 J6:N6 C6:G6" name="Range1"/>
  </protectedRanges>
  <mergeCells count="7">
    <mergeCell ref="A3:F4"/>
    <mergeCell ref="A29:T34"/>
    <mergeCell ref="A19:A22"/>
    <mergeCell ref="A23:A26"/>
    <mergeCell ref="A14:A18"/>
    <mergeCell ref="A8:A13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Resultados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Lopez, Sylvia</cp:lastModifiedBy>
  <cp:lastPrinted>2019-11-21T23:32:33Z</cp:lastPrinted>
  <dcterms:created xsi:type="dcterms:W3CDTF">2009-06-26T00:03:19Z</dcterms:created>
  <dcterms:modified xsi:type="dcterms:W3CDTF">2019-11-21T23:56:39Z</dcterms:modified>
</cp:coreProperties>
</file>